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xecucao\execução 2019\Para web\"/>
    </mc:Choice>
  </mc:AlternateContent>
  <bookViews>
    <workbookView xWindow="0" yWindow="0" windowWidth="15345" windowHeight="5775"/>
  </bookViews>
  <sheets>
    <sheet name="2019" sheetId="1" r:id="rId1"/>
  </sheets>
  <definedNames>
    <definedName name="_xlnm.Print_Titles" localSheetId="0">'2019'!$1:$4</definedName>
  </definedNames>
  <calcPr calcId="152511"/>
</workbook>
</file>

<file path=xl/calcChain.xml><?xml version="1.0" encoding="utf-8"?>
<calcChain xmlns="http://schemas.openxmlformats.org/spreadsheetml/2006/main">
  <c r="G68" i="1" l="1"/>
  <c r="G67" i="1"/>
  <c r="G66" i="1"/>
  <c r="G65" i="1" s="1"/>
  <c r="G64" i="1"/>
  <c r="G72" i="1" s="1"/>
  <c r="G63" i="1"/>
  <c r="G52" i="1"/>
  <c r="G51" i="1"/>
  <c r="G46" i="1"/>
  <c r="G45" i="1"/>
  <c r="G43" i="1"/>
  <c r="G41" i="1" s="1"/>
  <c r="G42" i="1"/>
  <c r="G40" i="1"/>
  <c r="G36" i="1"/>
  <c r="G35" i="1"/>
  <c r="G34" i="1" s="1"/>
  <c r="G33" i="1"/>
  <c r="G32" i="1"/>
  <c r="G31" i="1" s="1"/>
  <c r="G30" i="1"/>
  <c r="G28" i="1"/>
  <c r="G27" i="1"/>
  <c r="G25" i="1"/>
  <c r="G24" i="1" s="1"/>
  <c r="G23" i="1"/>
  <c r="G22" i="1"/>
  <c r="G21" i="1"/>
  <c r="G19" i="1"/>
  <c r="G18" i="1" s="1"/>
  <c r="G15" i="1"/>
  <c r="G12" i="1"/>
  <c r="G59" i="1" s="1"/>
  <c r="G82" i="1" s="1"/>
  <c r="G11" i="1"/>
  <c r="G10" i="1"/>
  <c r="G7" i="1"/>
  <c r="G6" i="1" s="1"/>
  <c r="I72" i="1"/>
  <c r="H72" i="1"/>
  <c r="F72" i="1"/>
  <c r="E72" i="1"/>
  <c r="I71" i="1"/>
  <c r="H71" i="1"/>
  <c r="G71" i="1"/>
  <c r="F71" i="1"/>
  <c r="E71" i="1"/>
  <c r="H70" i="1"/>
  <c r="F70" i="1"/>
  <c r="E70" i="1"/>
  <c r="I26" i="1"/>
  <c r="H26" i="1"/>
  <c r="F26" i="1"/>
  <c r="E26" i="1"/>
  <c r="F29" i="1"/>
  <c r="G29" i="1" s="1"/>
  <c r="G58" i="1" s="1"/>
  <c r="G81" i="1" s="1"/>
  <c r="E49" i="1"/>
  <c r="G49" i="1" s="1"/>
  <c r="G57" i="1" s="1"/>
  <c r="G80" i="1" s="1"/>
  <c r="E48" i="1"/>
  <c r="G48" i="1" s="1"/>
  <c r="F9" i="1"/>
  <c r="E9" i="1"/>
  <c r="G9" i="1" s="1"/>
  <c r="E14" i="1"/>
  <c r="G14" i="1" s="1"/>
  <c r="G13" i="1" s="1"/>
  <c r="I63" i="1"/>
  <c r="I70" i="1" s="1"/>
  <c r="D71" i="1"/>
  <c r="I50" i="1"/>
  <c r="H50" i="1"/>
  <c r="G50" i="1"/>
  <c r="F50" i="1"/>
  <c r="E50" i="1"/>
  <c r="D50" i="1"/>
  <c r="I44" i="1"/>
  <c r="H44" i="1"/>
  <c r="F44" i="1"/>
  <c r="E44" i="1"/>
  <c r="D44" i="1"/>
  <c r="I41" i="1"/>
  <c r="H41" i="1"/>
  <c r="F41" i="1"/>
  <c r="E41" i="1"/>
  <c r="D41" i="1"/>
  <c r="D26" i="1"/>
  <c r="I20" i="1"/>
  <c r="H20" i="1"/>
  <c r="F20" i="1"/>
  <c r="E20" i="1"/>
  <c r="D20" i="1"/>
  <c r="I49" i="1"/>
  <c r="G76" i="1"/>
  <c r="F76" i="1"/>
  <c r="F65" i="1"/>
  <c r="F62" i="1"/>
  <c r="F59" i="1"/>
  <c r="F82" i="1" s="1"/>
  <c r="F58" i="1"/>
  <c r="F81" i="1" s="1"/>
  <c r="F57" i="1"/>
  <c r="F80" i="1" s="1"/>
  <c r="F55" i="1"/>
  <c r="F54" i="1"/>
  <c r="F47" i="1"/>
  <c r="G39" i="1"/>
  <c r="F39" i="1"/>
  <c r="F36" i="1"/>
  <c r="F34" i="1"/>
  <c r="F31" i="1"/>
  <c r="F24" i="1"/>
  <c r="F18" i="1"/>
  <c r="G16" i="1"/>
  <c r="F16" i="1"/>
  <c r="F13" i="1"/>
  <c r="F8" i="1"/>
  <c r="F6" i="1"/>
  <c r="D76" i="1"/>
  <c r="D72" i="1"/>
  <c r="D70" i="1"/>
  <c r="D65" i="1"/>
  <c r="D62" i="1"/>
  <c r="D59" i="1"/>
  <c r="D82" i="1" s="1"/>
  <c r="D58" i="1"/>
  <c r="D81" i="1" s="1"/>
  <c r="D57" i="1"/>
  <c r="D80" i="1" s="1"/>
  <c r="D55" i="1"/>
  <c r="D54" i="1"/>
  <c r="D47" i="1"/>
  <c r="D39" i="1"/>
  <c r="D36" i="1"/>
  <c r="D34" i="1"/>
  <c r="D31" i="1"/>
  <c r="D24" i="1"/>
  <c r="D18" i="1"/>
  <c r="D16" i="1"/>
  <c r="D13" i="1"/>
  <c r="D8" i="1"/>
  <c r="D6" i="1"/>
  <c r="E76" i="1"/>
  <c r="H76" i="1"/>
  <c r="I76" i="1"/>
  <c r="G47" i="1" l="1"/>
  <c r="G70" i="1"/>
  <c r="G55" i="1"/>
  <c r="G20" i="1"/>
  <c r="G26" i="1"/>
  <c r="G62" i="1"/>
  <c r="D79" i="1"/>
  <c r="D78" i="1" s="1"/>
  <c r="G54" i="1"/>
  <c r="G44" i="1"/>
  <c r="G8" i="1"/>
  <c r="F79" i="1"/>
  <c r="F78" i="1" s="1"/>
  <c r="D56" i="1"/>
  <c r="F56" i="1"/>
  <c r="G69" i="1"/>
  <c r="F53" i="1"/>
  <c r="G53" i="1"/>
  <c r="F69" i="1"/>
  <c r="D69" i="1"/>
  <c r="D53" i="1"/>
  <c r="G79" i="1" l="1"/>
  <c r="G78" i="1" s="1"/>
  <c r="G56" i="1"/>
  <c r="I55" i="1" l="1"/>
  <c r="I36" i="1"/>
  <c r="H36" i="1"/>
  <c r="E36" i="1"/>
  <c r="E54" i="1"/>
  <c r="H54" i="1"/>
  <c r="I54" i="1"/>
  <c r="E55" i="1"/>
  <c r="H55" i="1"/>
  <c r="I16" i="1"/>
  <c r="H16" i="1"/>
  <c r="E16" i="1"/>
  <c r="I6" i="1"/>
  <c r="H6" i="1"/>
  <c r="E6" i="1"/>
  <c r="I59" i="1"/>
  <c r="I82" i="1" s="1"/>
  <c r="H59" i="1"/>
  <c r="H82" i="1" s="1"/>
  <c r="E59" i="1"/>
  <c r="E82" i="1" s="1"/>
  <c r="I58" i="1"/>
  <c r="I81" i="1" s="1"/>
  <c r="H58" i="1"/>
  <c r="H81" i="1" s="1"/>
  <c r="E58" i="1"/>
  <c r="E81" i="1" s="1"/>
  <c r="I57" i="1"/>
  <c r="I80" i="1" s="1"/>
  <c r="H57" i="1"/>
  <c r="H80" i="1" s="1"/>
  <c r="E57" i="1"/>
  <c r="E80" i="1" s="1"/>
  <c r="I39" i="1"/>
  <c r="I34" i="1"/>
  <c r="I31" i="1"/>
  <c r="I24" i="1"/>
  <c r="I18" i="1"/>
  <c r="I13" i="1"/>
  <c r="I62" i="1"/>
  <c r="H24" i="1"/>
  <c r="E24" i="1"/>
  <c r="H34" i="1"/>
  <c r="E34" i="1"/>
  <c r="E65" i="1"/>
  <c r="E62" i="1"/>
  <c r="E47" i="1"/>
  <c r="E39" i="1"/>
  <c r="E31" i="1"/>
  <c r="E18" i="1"/>
  <c r="E13" i="1"/>
  <c r="H65" i="1"/>
  <c r="H62" i="1"/>
  <c r="H47" i="1"/>
  <c r="H39" i="1"/>
  <c r="H31" i="1"/>
  <c r="H18" i="1"/>
  <c r="H13" i="1"/>
  <c r="H8" i="1"/>
  <c r="I8" i="1"/>
  <c r="I47" i="1"/>
  <c r="I65" i="1"/>
  <c r="E8" i="1"/>
  <c r="E56" i="1" l="1"/>
  <c r="E79" i="1"/>
  <c r="E78" i="1" s="1"/>
  <c r="H79" i="1"/>
  <c r="H78" i="1" s="1"/>
  <c r="I79" i="1"/>
  <c r="I78" i="1" s="1"/>
  <c r="H56" i="1"/>
  <c r="I56" i="1"/>
  <c r="E69" i="1"/>
  <c r="I69" i="1"/>
  <c r="H69" i="1"/>
  <c r="E53" i="1"/>
  <c r="H53" i="1"/>
  <c r="I53" i="1"/>
</calcChain>
</file>

<file path=xl/sharedStrings.xml><?xml version="1.0" encoding="utf-8"?>
<sst xmlns="http://schemas.openxmlformats.org/spreadsheetml/2006/main" count="70" uniqueCount="49">
  <si>
    <t>Despesas Obrigatórias</t>
  </si>
  <si>
    <t>PT</t>
  </si>
  <si>
    <t>FONTE</t>
  </si>
  <si>
    <t>TOTAL</t>
  </si>
  <si>
    <t>Prest Serv Órg Estaduais</t>
  </si>
  <si>
    <t>Manutenção UERJ</t>
  </si>
  <si>
    <t>Pessoal e Encargos Sociais</t>
  </si>
  <si>
    <t>Pag Desp Serv Util Pública</t>
  </si>
  <si>
    <t>Recup e Moderniz HUPE</t>
  </si>
  <si>
    <t>Operacionaliz HUPE</t>
  </si>
  <si>
    <t>Apoio à Residência na UERJ</t>
  </si>
  <si>
    <t>Integração UERJ/Sociedade</t>
  </si>
  <si>
    <t>Incentivo à Perm Discente</t>
  </si>
  <si>
    <t>Apoio à Form do Estudante</t>
  </si>
  <si>
    <t>Ampl e Reequip UERJ</t>
  </si>
  <si>
    <t>Des Ensino, Pesq Extensão</t>
  </si>
  <si>
    <t>Desenv Técnico e Científico</t>
  </si>
  <si>
    <t>FES - Pessoal e Enc HUPE</t>
  </si>
  <si>
    <t>FES - Apoio ao HUPE</t>
  </si>
  <si>
    <t>0467</t>
  </si>
  <si>
    <t>UERJ</t>
  </si>
  <si>
    <t>FES</t>
  </si>
  <si>
    <t>FAPERJ</t>
  </si>
  <si>
    <t>RESUMO UERJ</t>
  </si>
  <si>
    <t>RESUMO FES</t>
  </si>
  <si>
    <t>PLOA
(encaminhado à  ALERJ pelo governo)</t>
  </si>
  <si>
    <t>100 (Tesouro)</t>
  </si>
  <si>
    <t>122 (Tesouro)</t>
  </si>
  <si>
    <t>212 (Convênio)</t>
  </si>
  <si>
    <t>225 (SUS)</t>
  </si>
  <si>
    <t>230 (Dir Arrec)</t>
  </si>
  <si>
    <t>0016</t>
  </si>
  <si>
    <t>Despesas Financeiras de caráter Obrigatório</t>
  </si>
  <si>
    <t>Tesouro</t>
  </si>
  <si>
    <t>Total Tesouro</t>
  </si>
  <si>
    <t>COMPARATIVO PLOA X LIMITES IMPOSTOS X APROVADOS PELA ALERJ</t>
  </si>
  <si>
    <t>Apoio ao Cap UERJ</t>
  </si>
  <si>
    <t>Convênio
 (F 212)</t>
  </si>
  <si>
    <t>SUS (F 225)</t>
  </si>
  <si>
    <t>Dir Arrec (F 230)</t>
  </si>
  <si>
    <t>Fomento p/ Est e Pesq da UERJ</t>
  </si>
  <si>
    <r>
      <t xml:space="preserve">ORÇAMENTO TOTAL DISPONÍVEL PARA A UERJ
</t>
    </r>
    <r>
      <rPr>
        <sz val="11"/>
        <color indexed="8"/>
        <rFont val="Calibri"/>
        <family val="2"/>
      </rPr>
      <t>(UERJ + FES + FAPERJ)</t>
    </r>
  </si>
  <si>
    <t>PROPOSTA ORÇAMENTÁRIA PARA 2019</t>
  </si>
  <si>
    <t>LOA 2019
(Lei 8271/2018)</t>
  </si>
  <si>
    <t>LOA 2018
(Lei 7.844/2018)</t>
  </si>
  <si>
    <t>RESUMO FAPERJ</t>
  </si>
  <si>
    <t>DEMANDAS APROVADAS PELO CONSELHO UNIVERSITÁRIO PARA 2019</t>
  </si>
  <si>
    <t>DIGITADO SIPLAG PARA 2019
(obedecendo limites)</t>
  </si>
  <si>
    <t>DÉFICIT 
(sinal negativo)
DA PROPOSTA OÇAMENTÁRIA CONSIDERANDO AS DEMANDAS DO CONSELHO UNIVERSITÁRIO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</si>
</sst>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/>
    <xf numFmtId="43" fontId="2" fillId="0" borderId="0" applyFont="0" applyFill="0" applyBorder="0" applyAlignment="0" applyProtection="0"/>
  </cellStyleXfs>
  <cellXfs count="123">
    <xf numFmtId="0" fontId="0" fillId="0" borderId="0" xfId="0"/>
    <xf numFmtId="0" fontId="4" fillId="0" borderId="0" xfId="0" applyFont="1" applyAlignment="1">
      <alignment horizontal="centerContinuous" vertical="center"/>
    </xf>
    <xf numFmtId="3" fontId="4" fillId="0" borderId="0" xfId="2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5" fillId="0" borderId="1" xfId="2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3" fontId="6" fillId="0" borderId="0" xfId="2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3" fontId="6" fillId="0" borderId="2" xfId="2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0" xfId="2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2" fillId="0" borderId="0" xfId="2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" vertical="center"/>
    </xf>
    <xf numFmtId="3" fontId="5" fillId="0" borderId="3" xfId="2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3" fontId="5" fillId="2" borderId="1" xfId="2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3" fontId="6" fillId="2" borderId="0" xfId="2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3" fontId="5" fillId="3" borderId="3" xfId="2" applyNumberFormat="1" applyFont="1" applyFill="1" applyBorder="1" applyAlignment="1">
      <alignment horizontal="center" vertical="center" wrapText="1"/>
    </xf>
    <xf numFmtId="3" fontId="5" fillId="3" borderId="1" xfId="2" applyNumberFormat="1" applyFont="1" applyFill="1" applyBorder="1" applyAlignment="1">
      <alignment vertical="center"/>
    </xf>
    <xf numFmtId="3" fontId="6" fillId="3" borderId="0" xfId="2" applyNumberFormat="1" applyFont="1" applyFill="1" applyBorder="1" applyAlignment="1">
      <alignment vertical="center"/>
    </xf>
    <xf numFmtId="3" fontId="6" fillId="3" borderId="2" xfId="2" applyNumberFormat="1" applyFont="1" applyFill="1" applyBorder="1" applyAlignment="1">
      <alignment vertical="center"/>
    </xf>
    <xf numFmtId="3" fontId="5" fillId="3" borderId="0" xfId="2" applyNumberFormat="1" applyFont="1" applyFill="1" applyBorder="1" applyAlignment="1">
      <alignment vertical="center"/>
    </xf>
    <xf numFmtId="3" fontId="5" fillId="4" borderId="1" xfId="0" applyNumberFormat="1" applyFont="1" applyFill="1" applyBorder="1" applyAlignment="1">
      <alignment vertical="center"/>
    </xf>
    <xf numFmtId="3" fontId="6" fillId="4" borderId="0" xfId="0" applyNumberFormat="1" applyFont="1" applyFill="1" applyBorder="1" applyAlignment="1">
      <alignment vertical="center"/>
    </xf>
    <xf numFmtId="3" fontId="5" fillId="4" borderId="1" xfId="2" applyNumberFormat="1" applyFont="1" applyFill="1" applyBorder="1" applyAlignment="1">
      <alignment vertical="center"/>
    </xf>
    <xf numFmtId="3" fontId="5" fillId="4" borderId="0" xfId="2" applyNumberFormat="1" applyFont="1" applyFill="1" applyBorder="1" applyAlignment="1">
      <alignment vertical="center"/>
    </xf>
    <xf numFmtId="3" fontId="5" fillId="2" borderId="3" xfId="2" applyNumberFormat="1" applyFont="1" applyFill="1" applyBorder="1" applyAlignment="1">
      <alignment vertical="center"/>
    </xf>
    <xf numFmtId="3" fontId="5" fillId="2" borderId="4" xfId="2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Continuous" vertical="center"/>
    </xf>
    <xf numFmtId="3" fontId="4" fillId="2" borderId="3" xfId="2" applyNumberFormat="1" applyFont="1" applyFill="1" applyBorder="1" applyAlignment="1">
      <alignment horizontal="centerContinuous" vertical="center"/>
    </xf>
    <xf numFmtId="0" fontId="0" fillId="2" borderId="3" xfId="0" applyFill="1" applyBorder="1" applyAlignment="1">
      <alignment horizontal="centerContinuous" vertical="center"/>
    </xf>
    <xf numFmtId="3" fontId="6" fillId="0" borderId="6" xfId="2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3" fontId="5" fillId="0" borderId="0" xfId="2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" fontId="6" fillId="0" borderId="7" xfId="2" applyNumberFormat="1" applyFont="1" applyBorder="1" applyAlignment="1">
      <alignment vertical="center"/>
    </xf>
    <xf numFmtId="3" fontId="6" fillId="3" borderId="7" xfId="2" applyNumberFormat="1" applyFont="1" applyFill="1" applyBorder="1" applyAlignment="1">
      <alignment vertical="center"/>
    </xf>
    <xf numFmtId="3" fontId="6" fillId="4" borderId="7" xfId="0" applyNumberFormat="1" applyFont="1" applyFill="1" applyBorder="1" applyAlignment="1">
      <alignment vertical="center"/>
    </xf>
    <xf numFmtId="3" fontId="6" fillId="3" borderId="6" xfId="2" applyNumberFormat="1" applyFont="1" applyFill="1" applyBorder="1" applyAlignment="1">
      <alignment vertical="center"/>
    </xf>
    <xf numFmtId="3" fontId="6" fillId="4" borderId="6" xfId="0" applyNumberFormat="1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3" fontId="5" fillId="0" borderId="8" xfId="2" applyNumberFormat="1" applyFont="1" applyBorder="1" applyAlignment="1">
      <alignment vertical="center"/>
    </xf>
    <xf numFmtId="3" fontId="5" fillId="3" borderId="8" xfId="2" applyNumberFormat="1" applyFont="1" applyFill="1" applyBorder="1" applyAlignment="1">
      <alignment vertical="center"/>
    </xf>
    <xf numFmtId="3" fontId="5" fillId="4" borderId="8" xfId="2" applyNumberFormat="1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3" fontId="6" fillId="0" borderId="6" xfId="2" applyNumberFormat="1" applyFont="1" applyBorder="1" applyAlignment="1">
      <alignment vertical="center"/>
    </xf>
    <xf numFmtId="3" fontId="3" fillId="0" borderId="7" xfId="1" applyNumberFormat="1" applyFont="1" applyBorder="1" applyAlignment="1">
      <alignment vertical="center"/>
    </xf>
    <xf numFmtId="0" fontId="5" fillId="0" borderId="0" xfId="0" quotePrefix="1" applyFont="1" applyFill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3" fontId="6" fillId="0" borderId="7" xfId="2" applyNumberFormat="1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3" fontId="6" fillId="2" borderId="7" xfId="2" applyNumberFormat="1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vertical="center"/>
    </xf>
    <xf numFmtId="3" fontId="6" fillId="0" borderId="7" xfId="2" applyNumberFormat="1" applyFont="1" applyFill="1" applyBorder="1" applyAlignment="1">
      <alignment vertical="center"/>
    </xf>
    <xf numFmtId="3" fontId="6" fillId="4" borderId="7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3" fontId="5" fillId="0" borderId="0" xfId="2" applyNumberFormat="1" applyFont="1" applyBorder="1" applyAlignment="1">
      <alignment vertical="center"/>
    </xf>
    <xf numFmtId="3" fontId="5" fillId="4" borderId="0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horizontal="centerContinuous" vertical="center"/>
    </xf>
    <xf numFmtId="0" fontId="4" fillId="2" borderId="10" xfId="0" applyFont="1" applyFill="1" applyBorder="1" applyAlignment="1">
      <alignment horizontal="centerContinuous" vertical="center"/>
    </xf>
    <xf numFmtId="3" fontId="4" fillId="2" borderId="10" xfId="2" applyNumberFormat="1" applyFont="1" applyFill="1" applyBorder="1" applyAlignment="1">
      <alignment horizontal="centerContinuous" vertical="center"/>
    </xf>
    <xf numFmtId="3" fontId="7" fillId="2" borderId="10" xfId="0" applyNumberFormat="1" applyFont="1" applyFill="1" applyBorder="1" applyAlignment="1">
      <alignment horizontal="centerContinuous" vertical="center"/>
    </xf>
    <xf numFmtId="0" fontId="6" fillId="0" borderId="12" xfId="0" applyFont="1" applyBorder="1" applyAlignment="1">
      <alignment horizontal="center" vertical="center"/>
    </xf>
    <xf numFmtId="3" fontId="6" fillId="0" borderId="12" xfId="2" applyNumberFormat="1" applyFont="1" applyBorder="1" applyAlignment="1">
      <alignment vertical="center"/>
    </xf>
    <xf numFmtId="3" fontId="6" fillId="0" borderId="12" xfId="2" applyNumberFormat="1" applyFont="1" applyBorder="1" applyAlignment="1">
      <alignment horizontal="right" vertical="center"/>
    </xf>
    <xf numFmtId="3" fontId="6" fillId="3" borderId="12" xfId="2" applyNumberFormat="1" applyFont="1" applyFill="1" applyBorder="1" applyAlignment="1">
      <alignment vertical="center"/>
    </xf>
    <xf numFmtId="3" fontId="6" fillId="4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3" fontId="5" fillId="2" borderId="13" xfId="2" applyNumberFormat="1" applyFont="1" applyFill="1" applyBorder="1" applyAlignment="1">
      <alignment vertical="center"/>
    </xf>
    <xf numFmtId="3" fontId="5" fillId="2" borderId="13" xfId="0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/>
    </xf>
    <xf numFmtId="3" fontId="5" fillId="0" borderId="9" xfId="2" applyNumberFormat="1" applyFont="1" applyFill="1" applyBorder="1" applyAlignment="1">
      <alignment vertical="center"/>
    </xf>
    <xf numFmtId="3" fontId="6" fillId="3" borderId="14" xfId="2" applyNumberFormat="1" applyFont="1" applyFill="1" applyBorder="1" applyAlignment="1">
      <alignment vertical="center"/>
    </xf>
    <xf numFmtId="3" fontId="5" fillId="4" borderId="14" xfId="2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 wrapText="1"/>
    </xf>
    <xf numFmtId="3" fontId="6" fillId="0" borderId="13" xfId="2" applyNumberFormat="1" applyFont="1" applyFill="1" applyBorder="1" applyAlignment="1">
      <alignment vertical="center"/>
    </xf>
    <xf numFmtId="3" fontId="6" fillId="3" borderId="13" xfId="2" applyNumberFormat="1" applyFont="1" applyFill="1" applyBorder="1" applyAlignment="1">
      <alignment vertical="center"/>
    </xf>
    <xf numFmtId="3" fontId="6" fillId="4" borderId="13" xfId="2" applyNumberFormat="1" applyFont="1" applyFill="1" applyBorder="1" applyAlignment="1">
      <alignment vertical="center"/>
    </xf>
    <xf numFmtId="0" fontId="9" fillId="4" borderId="9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/>
    </xf>
  </cellXfs>
  <cellStyles count="3">
    <cellStyle name="Normal" xfId="0" builtinId="0"/>
    <cellStyle name="Normal 3" xfId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ORÇAMENTO TOTAL DISPONÍVEL PARA A UERJ EM 2019</a:t>
            </a:r>
          </a:p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(UERJ + FES + FAPERJ)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12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829108120417049E-2"/>
          <c:y val="0.15983515733914938"/>
          <c:w val="0.89755574351573997"/>
          <c:h val="0.70939459437299146"/>
        </c:manualLayout>
      </c:layout>
      <c:pie3DChart>
        <c:varyColors val="1"/>
        <c:ser>
          <c:idx val="0"/>
          <c:order val="0"/>
          <c:explosion val="35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BC6-4C6B-AFA4-8E3A584A49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BC6-4C6B-AFA4-8E3A584A49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BC6-4C6B-AFA4-8E3A584A49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BC6-4C6B-AFA4-8E3A584A4932}"/>
              </c:ext>
            </c:extLst>
          </c:dPt>
          <c:dLbls>
            <c:dLbl>
              <c:idx val="1"/>
              <c:layout>
                <c:manualLayout>
                  <c:x val="-7.8432044016003746E-2"/>
                  <c:y val="4.67012449975641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BC6-4C6B-AFA4-8E3A584A493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5774126753528498E-2"/>
                  <c:y val="-9.997697359205800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BC6-4C6B-AFA4-8E3A584A493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009198245436107E-2"/>
                  <c:y val="2.76052695171583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BC6-4C6B-AFA4-8E3A584A493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'2019'!$C$79:$C$82</c:f>
              <c:strCache>
                <c:ptCount val="4"/>
                <c:pt idx="0">
                  <c:v>Tesouro</c:v>
                </c:pt>
                <c:pt idx="1">
                  <c:v>Convênio
 (F 212)</c:v>
                </c:pt>
                <c:pt idx="2">
                  <c:v>SUS (F 225)</c:v>
                </c:pt>
                <c:pt idx="3">
                  <c:v>Dir Arrec (F 230)</c:v>
                </c:pt>
              </c:strCache>
            </c:strRef>
          </c:cat>
          <c:val>
            <c:numRef>
              <c:f>'2019'!$I$79:$I$82</c:f>
              <c:numCache>
                <c:formatCode>#,##0</c:formatCode>
                <c:ptCount val="4"/>
                <c:pt idx="0">
                  <c:v>1753099835</c:v>
                </c:pt>
                <c:pt idx="1">
                  <c:v>14093393</c:v>
                </c:pt>
                <c:pt idx="2">
                  <c:v>43420000</c:v>
                </c:pt>
                <c:pt idx="3">
                  <c:v>44643270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BC6-4C6B-AFA4-8E3A584A4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834429942832488"/>
          <c:y val="0.88517445166181352"/>
          <c:w val="0.66572538021788374"/>
          <c:h val="9.452379721681392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83</xdr:row>
      <xdr:rowOff>19050</xdr:rowOff>
    </xdr:from>
    <xdr:to>
      <xdr:col>8</xdr:col>
      <xdr:colOff>0</xdr:colOff>
      <xdr:row>107</xdr:row>
      <xdr:rowOff>85725</xdr:rowOff>
    </xdr:to>
    <xdr:graphicFrame macro="">
      <xdr:nvGraphicFramePr>
        <xdr:cNvPr id="1026" name="Gráfico 4">
          <a:extLst>
            <a:ext uri="{FF2B5EF4-FFF2-40B4-BE49-F238E27FC236}">
              <a16:creationId xmlns="" xmlns:a16="http://schemas.microsoft.com/office/drawing/2014/main" id="{EB425690-939B-43C6-B471-3B4E0D31D4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showGridLines="0" tabSelected="1" zoomScale="115" zoomScaleNormal="115" zoomScaleSheetLayoutView="115" workbookViewId="0">
      <selection activeCell="A3" sqref="A3"/>
    </sheetView>
  </sheetViews>
  <sheetFormatPr defaultRowHeight="15" x14ac:dyDescent="0.25"/>
  <cols>
    <col min="1" max="1" width="8.28515625" style="4" customWidth="1"/>
    <col min="2" max="2" width="29.28515625" style="4" customWidth="1"/>
    <col min="3" max="3" width="14.28515625" style="25" bestFit="1" customWidth="1"/>
    <col min="4" max="4" width="14.85546875" style="25" customWidth="1"/>
    <col min="5" max="5" width="14.5703125" style="26" customWidth="1"/>
    <col min="6" max="7" width="14.7109375" style="26" customWidth="1"/>
    <col min="8" max="8" width="14.5703125" style="26" customWidth="1"/>
    <col min="9" max="9" width="14.7109375" style="4" customWidth="1"/>
    <col min="10" max="10" width="12" style="4" customWidth="1"/>
    <col min="11" max="16384" width="9.140625" style="4"/>
  </cols>
  <sheetData>
    <row r="1" spans="1:9" ht="15.75" x14ac:dyDescent="0.25">
      <c r="A1" s="1" t="s">
        <v>42</v>
      </c>
      <c r="B1" s="1"/>
      <c r="C1" s="1"/>
      <c r="D1" s="1"/>
      <c r="E1" s="2"/>
      <c r="F1" s="2"/>
      <c r="G1" s="2"/>
      <c r="H1" s="2"/>
      <c r="I1" s="3"/>
    </row>
    <row r="2" spans="1:9" ht="15.75" x14ac:dyDescent="0.25">
      <c r="A2" s="1" t="s">
        <v>35</v>
      </c>
      <c r="B2" s="1"/>
      <c r="C2" s="1"/>
      <c r="D2" s="1"/>
      <c r="E2" s="2"/>
      <c r="F2" s="2"/>
      <c r="G2" s="2"/>
      <c r="H2" s="2"/>
      <c r="I2" s="3"/>
    </row>
    <row r="3" spans="1:9" ht="6.75" customHeight="1" thickBot="1" x14ac:dyDescent="0.3">
      <c r="A3" s="1"/>
      <c r="B3" s="1"/>
      <c r="C3" s="1"/>
      <c r="D3" s="1"/>
      <c r="E3" s="2"/>
      <c r="F3" s="2"/>
      <c r="G3" s="2"/>
      <c r="H3" s="2"/>
      <c r="I3" s="3"/>
    </row>
    <row r="4" spans="1:9" s="7" customFormat="1" ht="116.25" customHeight="1" thickBot="1" x14ac:dyDescent="0.3">
      <c r="A4" s="28" t="s">
        <v>1</v>
      </c>
      <c r="B4" s="29"/>
      <c r="C4" s="30" t="s">
        <v>2</v>
      </c>
      <c r="D4" s="84" t="s">
        <v>44</v>
      </c>
      <c r="E4" s="31" t="s">
        <v>47</v>
      </c>
      <c r="F4" s="85" t="s">
        <v>46</v>
      </c>
      <c r="G4" s="86" t="s">
        <v>48</v>
      </c>
      <c r="H4" s="41" t="s">
        <v>25</v>
      </c>
      <c r="I4" s="113" t="s">
        <v>43</v>
      </c>
    </row>
    <row r="5" spans="1:9" ht="16.5" thickBot="1" x14ac:dyDescent="0.3">
      <c r="A5" s="53" t="s">
        <v>20</v>
      </c>
      <c r="B5" s="53"/>
      <c r="C5" s="53"/>
      <c r="D5" s="53"/>
      <c r="E5" s="54"/>
      <c r="F5" s="54"/>
      <c r="G5" s="54"/>
      <c r="H5" s="54"/>
      <c r="I5" s="55"/>
    </row>
    <row r="6" spans="1:9" s="7" customFormat="1" ht="12.75" x14ac:dyDescent="0.25">
      <c r="A6" s="74" t="s">
        <v>31</v>
      </c>
      <c r="B6" s="120" t="s">
        <v>32</v>
      </c>
      <c r="C6" s="57" t="s">
        <v>3</v>
      </c>
      <c r="D6" s="58">
        <f>D7</f>
        <v>5000</v>
      </c>
      <c r="E6" s="58">
        <f t="shared" ref="E6:I6" si="0">E7</f>
        <v>0</v>
      </c>
      <c r="F6" s="58">
        <f t="shared" si="0"/>
        <v>0</v>
      </c>
      <c r="G6" s="58">
        <f t="shared" si="0"/>
        <v>0</v>
      </c>
      <c r="H6" s="45">
        <f t="shared" si="0"/>
        <v>5000</v>
      </c>
      <c r="I6" s="49">
        <f t="shared" si="0"/>
        <v>5000</v>
      </c>
    </row>
    <row r="7" spans="1:9" s="7" customFormat="1" ht="12.75" x14ac:dyDescent="0.25">
      <c r="A7" s="59"/>
      <c r="B7" s="121"/>
      <c r="C7" s="60">
        <v>100</v>
      </c>
      <c r="D7" s="56">
        <v>5000</v>
      </c>
      <c r="E7" s="56">
        <v>0</v>
      </c>
      <c r="F7" s="56">
        <v>0</v>
      </c>
      <c r="G7" s="62">
        <f>E7-F7</f>
        <v>0</v>
      </c>
      <c r="H7" s="65">
        <v>5000</v>
      </c>
      <c r="I7" s="66">
        <v>5000</v>
      </c>
    </row>
    <row r="8" spans="1:9" s="7" customFormat="1" ht="12.75" x14ac:dyDescent="0.25">
      <c r="A8" s="8" t="s">
        <v>19</v>
      </c>
      <c r="B8" s="9" t="s">
        <v>0</v>
      </c>
      <c r="C8" s="10" t="s">
        <v>3</v>
      </c>
      <c r="D8" s="11">
        <f>SUM(D9:D12)</f>
        <v>21536530</v>
      </c>
      <c r="E8" s="11">
        <f>SUM(E9:E12)</f>
        <v>23556512</v>
      </c>
      <c r="F8" s="11">
        <f t="shared" ref="F8:G8" si="1">SUM(F9:F12)</f>
        <v>23556512</v>
      </c>
      <c r="G8" s="11">
        <f t="shared" si="1"/>
        <v>0</v>
      </c>
      <c r="H8" s="42">
        <f>SUM(H9:H12)</f>
        <v>23495512</v>
      </c>
      <c r="I8" s="46">
        <f>SUM(I9:I12)</f>
        <v>23495512</v>
      </c>
    </row>
    <row r="9" spans="1:9" s="7" customFormat="1" ht="12.75" x14ac:dyDescent="0.25">
      <c r="A9" s="12"/>
      <c r="B9" s="13"/>
      <c r="C9" s="61">
        <v>100</v>
      </c>
      <c r="D9" s="62">
        <v>16763500</v>
      </c>
      <c r="E9" s="62">
        <f>16847250+1367100</f>
        <v>18214350</v>
      </c>
      <c r="F9" s="62">
        <f>16847250+1367100</f>
        <v>18214350</v>
      </c>
      <c r="G9" s="62">
        <f t="shared" ref="G9:G12" si="2">E9-F9</f>
        <v>0</v>
      </c>
      <c r="H9" s="63">
        <v>18209350</v>
      </c>
      <c r="I9" s="64">
        <v>18209350</v>
      </c>
    </row>
    <row r="10" spans="1:9" s="7" customFormat="1" ht="12.75" x14ac:dyDescent="0.25">
      <c r="A10" s="12"/>
      <c r="B10" s="13"/>
      <c r="C10" s="61">
        <v>212</v>
      </c>
      <c r="D10" s="62">
        <v>88370</v>
      </c>
      <c r="E10" s="62">
        <v>512805</v>
      </c>
      <c r="F10" s="62">
        <v>512805</v>
      </c>
      <c r="G10" s="62">
        <f t="shared" si="2"/>
        <v>0</v>
      </c>
      <c r="H10" s="63">
        <v>512805</v>
      </c>
      <c r="I10" s="64">
        <v>512805</v>
      </c>
    </row>
    <row r="11" spans="1:9" s="7" customFormat="1" ht="12.75" x14ac:dyDescent="0.25">
      <c r="A11" s="12"/>
      <c r="B11" s="13"/>
      <c r="C11" s="61">
        <v>225</v>
      </c>
      <c r="D11" s="62">
        <v>0</v>
      </c>
      <c r="E11" s="62">
        <v>56000</v>
      </c>
      <c r="F11" s="62">
        <v>56000</v>
      </c>
      <c r="G11" s="62">
        <f t="shared" si="2"/>
        <v>0</v>
      </c>
      <c r="H11" s="63">
        <v>0</v>
      </c>
      <c r="I11" s="64"/>
    </row>
    <row r="12" spans="1:9" s="7" customFormat="1" ht="12.75" x14ac:dyDescent="0.25">
      <c r="A12" s="16"/>
      <c r="B12" s="17"/>
      <c r="C12" s="18">
        <v>230</v>
      </c>
      <c r="D12" s="19">
        <v>4684660</v>
      </c>
      <c r="E12" s="19">
        <v>4773357</v>
      </c>
      <c r="F12" s="19">
        <v>4773357</v>
      </c>
      <c r="G12" s="62">
        <f t="shared" si="2"/>
        <v>0</v>
      </c>
      <c r="H12" s="44">
        <v>4773357</v>
      </c>
      <c r="I12" s="47">
        <v>4773357</v>
      </c>
    </row>
    <row r="13" spans="1:9" s="7" customFormat="1" ht="12.75" x14ac:dyDescent="0.25">
      <c r="A13" s="10">
        <v>2010</v>
      </c>
      <c r="B13" s="9" t="s">
        <v>4</v>
      </c>
      <c r="C13" s="10" t="s">
        <v>3</v>
      </c>
      <c r="D13" s="11">
        <f>SUM(D14:D15)</f>
        <v>1328000</v>
      </c>
      <c r="E13" s="11">
        <f>SUM(E14:E15)</f>
        <v>1394150</v>
      </c>
      <c r="F13" s="11">
        <f t="shared" ref="F13:G13" si="3">SUM(F14:F15)</f>
        <v>1394150</v>
      </c>
      <c r="G13" s="11">
        <f t="shared" si="3"/>
        <v>0</v>
      </c>
      <c r="H13" s="42">
        <f>SUM(H14:H15)</f>
        <v>1394150</v>
      </c>
      <c r="I13" s="48">
        <f>SUM(I14:I15)</f>
        <v>1394150</v>
      </c>
    </row>
    <row r="14" spans="1:9" s="7" customFormat="1" ht="12.75" x14ac:dyDescent="0.25">
      <c r="A14" s="12"/>
      <c r="B14" s="13"/>
      <c r="C14" s="61">
        <v>100</v>
      </c>
      <c r="D14" s="62">
        <v>1323000</v>
      </c>
      <c r="E14" s="62">
        <f>1168650+220500</f>
        <v>1389150</v>
      </c>
      <c r="F14" s="62">
        <v>1389150</v>
      </c>
      <c r="G14" s="62">
        <f t="shared" ref="G14:G15" si="4">E14-F14</f>
        <v>0</v>
      </c>
      <c r="H14" s="63">
        <v>1389150</v>
      </c>
      <c r="I14" s="64">
        <v>1389150</v>
      </c>
    </row>
    <row r="15" spans="1:9" s="7" customFormat="1" ht="12.75" x14ac:dyDescent="0.25">
      <c r="A15" s="16"/>
      <c r="B15" s="17"/>
      <c r="C15" s="18">
        <v>230</v>
      </c>
      <c r="D15" s="19">
        <v>5000</v>
      </c>
      <c r="E15" s="19">
        <v>5000</v>
      </c>
      <c r="F15" s="19">
        <v>5000</v>
      </c>
      <c r="G15" s="62">
        <f t="shared" si="4"/>
        <v>0</v>
      </c>
      <c r="H15" s="44">
        <v>5000</v>
      </c>
      <c r="I15" s="47">
        <v>5000</v>
      </c>
    </row>
    <row r="16" spans="1:9" s="7" customFormat="1" ht="12.75" x14ac:dyDescent="0.25">
      <c r="A16" s="10">
        <v>2016</v>
      </c>
      <c r="B16" s="9" t="s">
        <v>5</v>
      </c>
      <c r="C16" s="67" t="s">
        <v>3</v>
      </c>
      <c r="D16" s="68">
        <f>D17</f>
        <v>67020963</v>
      </c>
      <c r="E16" s="68">
        <f t="shared" ref="E16:I16" si="5">E17</f>
        <v>90335963</v>
      </c>
      <c r="F16" s="68">
        <f t="shared" si="5"/>
        <v>90230963</v>
      </c>
      <c r="G16" s="68">
        <f t="shared" si="5"/>
        <v>0</v>
      </c>
      <c r="H16" s="69">
        <f t="shared" si="5"/>
        <v>88890113</v>
      </c>
      <c r="I16" s="70">
        <f t="shared" si="5"/>
        <v>88890113</v>
      </c>
    </row>
    <row r="17" spans="1:9" s="7" customFormat="1" ht="12.75" x14ac:dyDescent="0.25">
      <c r="A17" s="12"/>
      <c r="B17" s="13"/>
      <c r="C17" s="14">
        <v>100</v>
      </c>
      <c r="D17" s="15">
        <v>67020963</v>
      </c>
      <c r="E17" s="15">
        <v>90335963</v>
      </c>
      <c r="F17" s="15">
        <v>90230963</v>
      </c>
      <c r="G17" s="62">
        <v>0</v>
      </c>
      <c r="H17" s="43">
        <v>88890113</v>
      </c>
      <c r="I17" s="47">
        <v>88890113</v>
      </c>
    </row>
    <row r="18" spans="1:9" s="7" customFormat="1" ht="12.75" x14ac:dyDescent="0.25">
      <c r="A18" s="10">
        <v>2660</v>
      </c>
      <c r="B18" s="9" t="s">
        <v>6</v>
      </c>
      <c r="C18" s="10" t="s">
        <v>3</v>
      </c>
      <c r="D18" s="11">
        <f>D19</f>
        <v>820455840</v>
      </c>
      <c r="E18" s="11">
        <f>E19</f>
        <v>818521346</v>
      </c>
      <c r="F18" s="11">
        <f t="shared" ref="F18:G18" si="6">F19</f>
        <v>1294856118</v>
      </c>
      <c r="G18" s="11">
        <f t="shared" si="6"/>
        <v>-476334772</v>
      </c>
      <c r="H18" s="42">
        <f>H19</f>
        <v>818521346</v>
      </c>
      <c r="I18" s="46">
        <f>I19</f>
        <v>818521346</v>
      </c>
    </row>
    <row r="19" spans="1:9" s="7" customFormat="1" ht="12.75" x14ac:dyDescent="0.25">
      <c r="A19" s="16"/>
      <c r="B19" s="17"/>
      <c r="C19" s="71">
        <v>100</v>
      </c>
      <c r="D19" s="72">
        <v>820455840</v>
      </c>
      <c r="E19" s="72">
        <v>818521346</v>
      </c>
      <c r="F19" s="72">
        <v>1294856118</v>
      </c>
      <c r="G19" s="62">
        <f>E19-F19</f>
        <v>-476334772</v>
      </c>
      <c r="H19" s="65">
        <v>818521346</v>
      </c>
      <c r="I19" s="66">
        <v>818521346</v>
      </c>
    </row>
    <row r="20" spans="1:9" s="7" customFormat="1" ht="12.75" x14ac:dyDescent="0.25">
      <c r="A20" s="10">
        <v>8021</v>
      </c>
      <c r="B20" s="9" t="s">
        <v>7</v>
      </c>
      <c r="C20" s="10" t="s">
        <v>3</v>
      </c>
      <c r="D20" s="11">
        <f>SUM(D21:D23)</f>
        <v>21813627</v>
      </c>
      <c r="E20" s="11">
        <f>SUM(E21:E23)</f>
        <v>16213597</v>
      </c>
      <c r="F20" s="11">
        <f t="shared" ref="F20" si="7">SUM(F21:F23)</f>
        <v>16213597</v>
      </c>
      <c r="G20" s="11">
        <f t="shared" ref="G20" si="8">SUM(G21:G23)</f>
        <v>0</v>
      </c>
      <c r="H20" s="42">
        <f>SUM(H21:H23)</f>
        <v>16213597</v>
      </c>
      <c r="I20" s="46">
        <f>SUM(I21:I23)</f>
        <v>16213597</v>
      </c>
    </row>
    <row r="21" spans="1:9" s="7" customFormat="1" ht="12.75" x14ac:dyDescent="0.25">
      <c r="A21" s="12"/>
      <c r="B21" s="27"/>
      <c r="C21" s="61">
        <v>100</v>
      </c>
      <c r="D21" s="62">
        <v>4971379</v>
      </c>
      <c r="E21" s="62">
        <v>16113597</v>
      </c>
      <c r="F21" s="62">
        <v>16113597</v>
      </c>
      <c r="G21" s="62">
        <f t="shared" ref="G21:G23" si="9">E21-F21</f>
        <v>0</v>
      </c>
      <c r="H21" s="63">
        <v>0</v>
      </c>
      <c r="I21" s="64">
        <v>0</v>
      </c>
    </row>
    <row r="22" spans="1:9" s="7" customFormat="1" ht="12.75" x14ac:dyDescent="0.25">
      <c r="A22" s="12"/>
      <c r="B22" s="13"/>
      <c r="C22" s="61">
        <v>122</v>
      </c>
      <c r="D22" s="62">
        <v>16837248</v>
      </c>
      <c r="E22" s="62">
        <v>0</v>
      </c>
      <c r="F22" s="62">
        <v>0</v>
      </c>
      <c r="G22" s="62">
        <f t="shared" si="9"/>
        <v>0</v>
      </c>
      <c r="H22" s="63">
        <v>16113597</v>
      </c>
      <c r="I22" s="64">
        <v>16113597</v>
      </c>
    </row>
    <row r="23" spans="1:9" s="7" customFormat="1" ht="12.75" x14ac:dyDescent="0.25">
      <c r="A23" s="16"/>
      <c r="B23" s="17"/>
      <c r="C23" s="18">
        <v>230</v>
      </c>
      <c r="D23" s="19">
        <v>5000</v>
      </c>
      <c r="E23" s="19">
        <v>100000</v>
      </c>
      <c r="F23" s="19">
        <v>100000</v>
      </c>
      <c r="G23" s="62">
        <f t="shared" si="9"/>
        <v>0</v>
      </c>
      <c r="H23" s="44">
        <v>100000</v>
      </c>
      <c r="I23" s="47">
        <v>100000</v>
      </c>
    </row>
    <row r="24" spans="1:9" s="7" customFormat="1" ht="12.75" x14ac:dyDescent="0.25">
      <c r="A24" s="10">
        <v>3409</v>
      </c>
      <c r="B24" s="9" t="s">
        <v>8</v>
      </c>
      <c r="C24" s="10" t="s">
        <v>3</v>
      </c>
      <c r="D24" s="11">
        <f>SUM(D25:D25)</f>
        <v>10100000</v>
      </c>
      <c r="E24" s="11">
        <f>SUM(E25:E25)</f>
        <v>34000000</v>
      </c>
      <c r="F24" s="11">
        <f t="shared" ref="F24:G24" si="10">SUM(F25:F25)</f>
        <v>97080000</v>
      </c>
      <c r="G24" s="11">
        <f t="shared" si="10"/>
        <v>-63080000</v>
      </c>
      <c r="H24" s="42">
        <f>SUM(H25:H25)</f>
        <v>34000000</v>
      </c>
      <c r="I24" s="48">
        <f>SUM(I25:I25)</f>
        <v>34000000</v>
      </c>
    </row>
    <row r="25" spans="1:9" s="7" customFormat="1" ht="12.75" x14ac:dyDescent="0.25">
      <c r="A25" s="12"/>
      <c r="B25" s="27"/>
      <c r="C25" s="76">
        <v>100</v>
      </c>
      <c r="D25" s="62">
        <v>10100000</v>
      </c>
      <c r="E25" s="62">
        <v>34000000</v>
      </c>
      <c r="F25" s="62">
        <v>97080000</v>
      </c>
      <c r="G25" s="62">
        <f>E25-F25</f>
        <v>-63080000</v>
      </c>
      <c r="H25" s="63">
        <v>34000000</v>
      </c>
      <c r="I25" s="64">
        <v>34000000</v>
      </c>
    </row>
    <row r="26" spans="1:9" s="7" customFormat="1" ht="12.75" x14ac:dyDescent="0.25">
      <c r="A26" s="10">
        <v>4326</v>
      </c>
      <c r="B26" s="9" t="s">
        <v>9</v>
      </c>
      <c r="C26" s="10" t="s">
        <v>3</v>
      </c>
      <c r="D26" s="11">
        <f>SUM(D27:D30)</f>
        <v>43670000</v>
      </c>
      <c r="E26" s="11">
        <f t="shared" ref="E26:I26" si="11">SUM(E27:E30)</f>
        <v>43484000</v>
      </c>
      <c r="F26" s="11">
        <f t="shared" si="11"/>
        <v>43484000</v>
      </c>
      <c r="G26" s="11">
        <f t="shared" si="11"/>
        <v>0</v>
      </c>
      <c r="H26" s="42">
        <f t="shared" si="11"/>
        <v>43540000</v>
      </c>
      <c r="I26" s="46">
        <f t="shared" si="11"/>
        <v>48100000</v>
      </c>
    </row>
    <row r="27" spans="1:9" s="7" customFormat="1" ht="12.75" x14ac:dyDescent="0.25">
      <c r="A27" s="12"/>
      <c r="B27" s="13"/>
      <c r="C27" s="61">
        <v>100</v>
      </c>
      <c r="D27" s="62">
        <v>0</v>
      </c>
      <c r="E27" s="62">
        <v>0</v>
      </c>
      <c r="F27" s="62">
        <v>0</v>
      </c>
      <c r="G27" s="62">
        <f t="shared" ref="G27:G30" si="12">E27-F27</f>
        <v>0</v>
      </c>
      <c r="H27" s="63">
        <v>0</v>
      </c>
      <c r="I27" s="64">
        <v>4560000</v>
      </c>
    </row>
    <row r="28" spans="1:9" s="7" customFormat="1" ht="12.75" x14ac:dyDescent="0.25">
      <c r="A28" s="12"/>
      <c r="B28" s="13"/>
      <c r="C28" s="61">
        <v>101</v>
      </c>
      <c r="D28" s="62">
        <v>250000</v>
      </c>
      <c r="E28" s="62">
        <v>0</v>
      </c>
      <c r="F28" s="62">
        <v>0</v>
      </c>
      <c r="G28" s="62">
        <f t="shared" si="12"/>
        <v>0</v>
      </c>
      <c r="H28" s="63">
        <v>0</v>
      </c>
      <c r="I28" s="64"/>
    </row>
    <row r="29" spans="1:9" s="7" customFormat="1" ht="12.75" x14ac:dyDescent="0.25">
      <c r="A29" s="12"/>
      <c r="B29" s="13"/>
      <c r="C29" s="61">
        <v>225</v>
      </c>
      <c r="D29" s="62">
        <v>43420000</v>
      </c>
      <c r="E29" s="62">
        <v>43364000</v>
      </c>
      <c r="F29" s="62">
        <f>43484000-120000</f>
        <v>43364000</v>
      </c>
      <c r="G29" s="62">
        <f t="shared" si="12"/>
        <v>0</v>
      </c>
      <c r="H29" s="63">
        <v>43420000</v>
      </c>
      <c r="I29" s="64">
        <v>43420000</v>
      </c>
    </row>
    <row r="30" spans="1:9" s="7" customFormat="1" ht="12.75" x14ac:dyDescent="0.25">
      <c r="A30" s="12"/>
      <c r="B30" s="13"/>
      <c r="C30" s="14">
        <v>230</v>
      </c>
      <c r="D30" s="15">
        <v>0</v>
      </c>
      <c r="E30" s="15">
        <v>120000</v>
      </c>
      <c r="F30" s="15">
        <v>120000</v>
      </c>
      <c r="G30" s="62">
        <f t="shared" si="12"/>
        <v>0</v>
      </c>
      <c r="H30" s="43">
        <v>120000</v>
      </c>
      <c r="I30" s="47">
        <v>120000</v>
      </c>
    </row>
    <row r="31" spans="1:9" s="7" customFormat="1" ht="12.75" x14ac:dyDescent="0.25">
      <c r="A31" s="10">
        <v>2207</v>
      </c>
      <c r="B31" s="9" t="s">
        <v>10</v>
      </c>
      <c r="C31" s="10" t="s">
        <v>3</v>
      </c>
      <c r="D31" s="11">
        <f>SUM(D32:D33)</f>
        <v>28664938</v>
      </c>
      <c r="E31" s="11">
        <f>SUM(E32:E33)</f>
        <v>31003821</v>
      </c>
      <c r="F31" s="11">
        <f t="shared" ref="F31:G31" si="13">SUM(F32:F33)</f>
        <v>31003821</v>
      </c>
      <c r="G31" s="11">
        <f t="shared" si="13"/>
        <v>0</v>
      </c>
      <c r="H31" s="42">
        <f>SUM(H32:H33)</f>
        <v>31003821</v>
      </c>
      <c r="I31" s="46">
        <f>SUM(I32:I33)</f>
        <v>31003821</v>
      </c>
    </row>
    <row r="32" spans="1:9" s="7" customFormat="1" ht="12.75" x14ac:dyDescent="0.25">
      <c r="A32" s="12"/>
      <c r="B32" s="13"/>
      <c r="C32" s="61">
        <v>100</v>
      </c>
      <c r="D32" s="62">
        <v>10625576</v>
      </c>
      <c r="E32" s="62">
        <v>31003821</v>
      </c>
      <c r="F32" s="62">
        <v>31003821</v>
      </c>
      <c r="G32" s="62">
        <f t="shared" ref="G32:G33" si="14">E32-F32</f>
        <v>0</v>
      </c>
      <c r="H32" s="63">
        <v>4240808</v>
      </c>
      <c r="I32" s="64">
        <v>4240808</v>
      </c>
    </row>
    <row r="33" spans="1:9" s="7" customFormat="1" ht="12.75" x14ac:dyDescent="0.25">
      <c r="A33" s="16"/>
      <c r="B33" s="17"/>
      <c r="C33" s="18">
        <v>122</v>
      </c>
      <c r="D33" s="19">
        <v>18039362</v>
      </c>
      <c r="E33" s="19">
        <v>0</v>
      </c>
      <c r="F33" s="19">
        <v>0</v>
      </c>
      <c r="G33" s="62">
        <f t="shared" si="14"/>
        <v>0</v>
      </c>
      <c r="H33" s="44">
        <v>26763013</v>
      </c>
      <c r="I33" s="47">
        <v>26763013</v>
      </c>
    </row>
    <row r="34" spans="1:9" s="7" customFormat="1" ht="12.75" x14ac:dyDescent="0.25">
      <c r="A34" s="10">
        <v>2258</v>
      </c>
      <c r="B34" s="9" t="s">
        <v>11</v>
      </c>
      <c r="C34" s="10" t="s">
        <v>3</v>
      </c>
      <c r="D34" s="11">
        <f>SUM(D35:D35)</f>
        <v>42699830</v>
      </c>
      <c r="E34" s="11">
        <f>SUM(E35:E35)</f>
        <v>39644913</v>
      </c>
      <c r="F34" s="11">
        <f t="shared" ref="F34:G34" si="15">SUM(F35:F35)</f>
        <v>39644913</v>
      </c>
      <c r="G34" s="11">
        <f t="shared" si="15"/>
        <v>0</v>
      </c>
      <c r="H34" s="42">
        <f>SUM(H35:H35)</f>
        <v>39644913</v>
      </c>
      <c r="I34" s="46">
        <f>SUM(I35:I35)</f>
        <v>39644913</v>
      </c>
    </row>
    <row r="35" spans="1:9" s="7" customFormat="1" ht="12.75" x14ac:dyDescent="0.25">
      <c r="A35" s="12"/>
      <c r="B35" s="13"/>
      <c r="C35" s="61">
        <v>230</v>
      </c>
      <c r="D35" s="62">
        <v>42699830</v>
      </c>
      <c r="E35" s="62">
        <v>39644913</v>
      </c>
      <c r="F35" s="62">
        <v>39644913</v>
      </c>
      <c r="G35" s="62">
        <f>E35-F35</f>
        <v>0</v>
      </c>
      <c r="H35" s="63">
        <v>39644913</v>
      </c>
      <c r="I35" s="64">
        <v>39644913</v>
      </c>
    </row>
    <row r="36" spans="1:9" s="7" customFormat="1" ht="12.75" x14ac:dyDescent="0.25">
      <c r="A36" s="10">
        <v>2267</v>
      </c>
      <c r="B36" s="9" t="s">
        <v>12</v>
      </c>
      <c r="C36" s="10" t="s">
        <v>3</v>
      </c>
      <c r="D36" s="11">
        <f>D37+D38</f>
        <v>64599969</v>
      </c>
      <c r="E36" s="11">
        <f t="shared" ref="E36:I36" si="16">E37+E38</f>
        <v>72462000</v>
      </c>
      <c r="F36" s="11">
        <f t="shared" si="16"/>
        <v>72462000</v>
      </c>
      <c r="G36" s="11">
        <f t="shared" si="16"/>
        <v>0</v>
      </c>
      <c r="H36" s="42">
        <f t="shared" si="16"/>
        <v>72462000</v>
      </c>
      <c r="I36" s="46">
        <f t="shared" si="16"/>
        <v>72462000</v>
      </c>
    </row>
    <row r="37" spans="1:9" s="7" customFormat="1" ht="12.75" x14ac:dyDescent="0.25">
      <c r="A37" s="12"/>
      <c r="B37" s="27"/>
      <c r="C37" s="61">
        <v>100</v>
      </c>
      <c r="D37" s="62">
        <v>12645759</v>
      </c>
      <c r="E37" s="62">
        <v>72462000</v>
      </c>
      <c r="F37" s="62">
        <v>15825684</v>
      </c>
      <c r="G37" s="62">
        <v>0</v>
      </c>
      <c r="H37" s="63">
        <v>15825684</v>
      </c>
      <c r="I37" s="64">
        <v>15825684</v>
      </c>
    </row>
    <row r="38" spans="1:9" s="7" customFormat="1" ht="12.75" x14ac:dyDescent="0.25">
      <c r="A38" s="16"/>
      <c r="B38" s="17"/>
      <c r="C38" s="71">
        <v>122</v>
      </c>
      <c r="D38" s="72">
        <v>51954210</v>
      </c>
      <c r="E38" s="72">
        <v>0</v>
      </c>
      <c r="F38" s="72">
        <v>56636316</v>
      </c>
      <c r="G38" s="62">
        <v>0</v>
      </c>
      <c r="H38" s="65">
        <v>56636316</v>
      </c>
      <c r="I38" s="66">
        <v>56636316</v>
      </c>
    </row>
    <row r="39" spans="1:9" s="7" customFormat="1" ht="12.75" x14ac:dyDescent="0.25">
      <c r="A39" s="10">
        <v>2268</v>
      </c>
      <c r="B39" s="9" t="s">
        <v>13</v>
      </c>
      <c r="C39" s="10" t="s">
        <v>3</v>
      </c>
      <c r="D39" s="11">
        <f>D40</f>
        <v>16532672</v>
      </c>
      <c r="E39" s="11">
        <f>E40</f>
        <v>10187522</v>
      </c>
      <c r="F39" s="11">
        <f t="shared" ref="F39:G39" si="17">F40</f>
        <v>10187522</v>
      </c>
      <c r="G39" s="11">
        <f t="shared" si="17"/>
        <v>0</v>
      </c>
      <c r="H39" s="42">
        <f>H40</f>
        <v>10187522</v>
      </c>
      <c r="I39" s="46">
        <f>I40</f>
        <v>10187522</v>
      </c>
    </row>
    <row r="40" spans="1:9" s="7" customFormat="1" ht="12.75" x14ac:dyDescent="0.25">
      <c r="A40" s="16"/>
      <c r="B40" s="17"/>
      <c r="C40" s="71">
        <v>100</v>
      </c>
      <c r="D40" s="72">
        <v>16532672</v>
      </c>
      <c r="E40" s="72">
        <v>10187522</v>
      </c>
      <c r="F40" s="72">
        <v>10187522</v>
      </c>
      <c r="G40" s="62">
        <f>E40-F40</f>
        <v>0</v>
      </c>
      <c r="H40" s="65">
        <v>10187522</v>
      </c>
      <c r="I40" s="66">
        <v>10187522</v>
      </c>
    </row>
    <row r="41" spans="1:9" s="7" customFormat="1" ht="12.75" x14ac:dyDescent="0.25">
      <c r="A41" s="10">
        <v>3106</v>
      </c>
      <c r="B41" s="9" t="s">
        <v>14</v>
      </c>
      <c r="C41" s="10" t="s">
        <v>3</v>
      </c>
      <c r="D41" s="11">
        <f>SUM(D42:D43)</f>
        <v>250000</v>
      </c>
      <c r="E41" s="11">
        <f>SUM(E42:E43)</f>
        <v>95435541</v>
      </c>
      <c r="F41" s="11">
        <f t="shared" ref="F41" si="18">SUM(F42:F43)</f>
        <v>141225185</v>
      </c>
      <c r="G41" s="11">
        <f t="shared" ref="G41" si="19">SUM(G42:G43)</f>
        <v>-45789644</v>
      </c>
      <c r="H41" s="42">
        <f>SUM(H42:H43)</f>
        <v>95435541</v>
      </c>
      <c r="I41" s="46">
        <f>SUM(I42:I43)</f>
        <v>95870541</v>
      </c>
    </row>
    <row r="42" spans="1:9" s="7" customFormat="1" ht="12.75" x14ac:dyDescent="0.25">
      <c r="A42" s="12"/>
      <c r="B42" s="27"/>
      <c r="C42" s="61">
        <v>100</v>
      </c>
      <c r="D42" s="62">
        <v>100000</v>
      </c>
      <c r="E42" s="62">
        <v>95435541</v>
      </c>
      <c r="F42" s="62">
        <v>141225185</v>
      </c>
      <c r="G42" s="62">
        <f t="shared" ref="G42:G43" si="20">E42-F42</f>
        <v>-45789644</v>
      </c>
      <c r="H42" s="63">
        <v>95435541</v>
      </c>
      <c r="I42" s="64">
        <v>95870541</v>
      </c>
    </row>
    <row r="43" spans="1:9" s="7" customFormat="1" ht="12.75" x14ac:dyDescent="0.25">
      <c r="A43" s="12"/>
      <c r="B43" s="27"/>
      <c r="C43" s="14">
        <v>101</v>
      </c>
      <c r="D43" s="15">
        <v>150000</v>
      </c>
      <c r="E43" s="15">
        <v>0</v>
      </c>
      <c r="F43" s="15">
        <v>0</v>
      </c>
      <c r="G43" s="62">
        <f t="shared" si="20"/>
        <v>0</v>
      </c>
      <c r="H43" s="43">
        <v>0</v>
      </c>
      <c r="I43" s="47">
        <v>0</v>
      </c>
    </row>
    <row r="44" spans="1:9" s="7" customFormat="1" ht="12.75" x14ac:dyDescent="0.25">
      <c r="A44" s="10">
        <v>3481</v>
      </c>
      <c r="B44" s="9" t="s">
        <v>15</v>
      </c>
      <c r="C44" s="10" t="s">
        <v>3</v>
      </c>
      <c r="D44" s="11">
        <f>SUM(D45:D46)</f>
        <v>1806820</v>
      </c>
      <c r="E44" s="11">
        <f>SUM(E45:E46)</f>
        <v>52653820</v>
      </c>
      <c r="F44" s="11">
        <f t="shared" ref="F44" si="21">SUM(F45:F46)</f>
        <v>95961826</v>
      </c>
      <c r="G44" s="11">
        <f t="shared" ref="G44" si="22">SUM(G45:G46)</f>
        <v>-43308006</v>
      </c>
      <c r="H44" s="42">
        <f>SUM(H45:H46)</f>
        <v>52653820</v>
      </c>
      <c r="I44" s="46">
        <f>SUM(I45:I46)</f>
        <v>53223820</v>
      </c>
    </row>
    <row r="45" spans="1:9" s="7" customFormat="1" ht="12.75" x14ac:dyDescent="0.25">
      <c r="A45" s="12"/>
      <c r="B45" s="27"/>
      <c r="C45" s="61">
        <v>100</v>
      </c>
      <c r="D45" s="73">
        <v>1506820</v>
      </c>
      <c r="E45" s="62">
        <v>52653820</v>
      </c>
      <c r="F45" s="73">
        <v>95961826</v>
      </c>
      <c r="G45" s="62">
        <f>E45-F45</f>
        <v>-43308006</v>
      </c>
      <c r="H45" s="63">
        <v>52653820</v>
      </c>
      <c r="I45" s="64">
        <v>53223820</v>
      </c>
    </row>
    <row r="46" spans="1:9" s="7" customFormat="1" ht="12.75" x14ac:dyDescent="0.25">
      <c r="A46" s="12"/>
      <c r="B46" s="27"/>
      <c r="C46" s="14">
        <v>101</v>
      </c>
      <c r="D46" s="103">
        <v>300000</v>
      </c>
      <c r="E46" s="15">
        <v>0</v>
      </c>
      <c r="F46" s="103">
        <v>0</v>
      </c>
      <c r="G46" s="62">
        <f>E46-F46</f>
        <v>0</v>
      </c>
      <c r="H46" s="43">
        <v>0</v>
      </c>
      <c r="I46" s="47">
        <v>0</v>
      </c>
    </row>
    <row r="47" spans="1:9" s="7" customFormat="1" ht="12.75" x14ac:dyDescent="0.25">
      <c r="A47" s="10">
        <v>4134</v>
      </c>
      <c r="B47" s="9" t="s">
        <v>16</v>
      </c>
      <c r="C47" s="10" t="s">
        <v>3</v>
      </c>
      <c r="D47" s="11">
        <f>SUM(D48:D49)</f>
        <v>13272536</v>
      </c>
      <c r="E47" s="11">
        <f>SUM(E48:E49)</f>
        <v>13640288</v>
      </c>
      <c r="F47" s="11">
        <f t="shared" ref="F47:G47" si="23">SUM(F48:F49)</f>
        <v>13640288</v>
      </c>
      <c r="G47" s="11">
        <f t="shared" si="23"/>
        <v>0</v>
      </c>
      <c r="H47" s="42">
        <f>SUM(H48:H49)</f>
        <v>13640288</v>
      </c>
      <c r="I47" s="46">
        <f>SUM(I48:I49)</f>
        <v>13640288</v>
      </c>
    </row>
    <row r="48" spans="1:9" s="7" customFormat="1" ht="12.75" x14ac:dyDescent="0.25">
      <c r="A48" s="12"/>
      <c r="B48" s="27"/>
      <c r="C48" s="61">
        <v>100</v>
      </c>
      <c r="D48" s="62">
        <v>1586820</v>
      </c>
      <c r="E48" s="62">
        <f>500+19200+40000</f>
        <v>59700</v>
      </c>
      <c r="F48" s="62">
        <v>59700</v>
      </c>
      <c r="G48" s="62">
        <f t="shared" ref="G48:G49" si="24">E48-F48</f>
        <v>0</v>
      </c>
      <c r="H48" s="63">
        <v>59700</v>
      </c>
      <c r="I48" s="64">
        <v>59700</v>
      </c>
    </row>
    <row r="49" spans="1:10" s="7" customFormat="1" ht="12.75" x14ac:dyDescent="0.25">
      <c r="A49" s="12"/>
      <c r="B49" s="13"/>
      <c r="C49" s="14">
        <v>212</v>
      </c>
      <c r="D49" s="15">
        <v>11685716</v>
      </c>
      <c r="E49" s="15">
        <f>701972+512490+1053539+2474158+2448935+3793504+620000+1976000-10</f>
        <v>13580588</v>
      </c>
      <c r="F49" s="15">
        <v>13580588</v>
      </c>
      <c r="G49" s="62">
        <f t="shared" si="24"/>
        <v>0</v>
      </c>
      <c r="H49" s="43">
        <v>13580588</v>
      </c>
      <c r="I49" s="47">
        <f>10984588+2596000</f>
        <v>13580588</v>
      </c>
    </row>
    <row r="50" spans="1:10" s="7" customFormat="1" ht="12.75" x14ac:dyDescent="0.25">
      <c r="A50" s="10">
        <v>2974</v>
      </c>
      <c r="B50" s="40" t="s">
        <v>36</v>
      </c>
      <c r="C50" s="10" t="s">
        <v>3</v>
      </c>
      <c r="D50" s="11">
        <f>SUM(D51:D52)</f>
        <v>100000</v>
      </c>
      <c r="E50" s="11">
        <f>SUM(E51:E52)</f>
        <v>9855000</v>
      </c>
      <c r="F50" s="11">
        <f t="shared" ref="F50" si="25">SUM(F51:F52)</f>
        <v>9855000</v>
      </c>
      <c r="G50" s="11">
        <f t="shared" ref="G50" si="26">SUM(G51:G52)</f>
        <v>0</v>
      </c>
      <c r="H50" s="42">
        <f>SUM(H51:H52)</f>
        <v>9855000</v>
      </c>
      <c r="I50" s="46">
        <f>SUM(I51:I52)</f>
        <v>9855000</v>
      </c>
    </row>
    <row r="51" spans="1:10" s="7" customFormat="1" ht="12.75" x14ac:dyDescent="0.25">
      <c r="A51" s="12"/>
      <c r="B51" s="104"/>
      <c r="C51" s="61">
        <v>100</v>
      </c>
      <c r="D51" s="62">
        <v>100000</v>
      </c>
      <c r="E51" s="62">
        <v>9855000</v>
      </c>
      <c r="F51" s="62">
        <v>9855000</v>
      </c>
      <c r="G51" s="62">
        <f t="shared" ref="G51:G52" si="27">E51-F51</f>
        <v>0</v>
      </c>
      <c r="H51" s="63">
        <v>9855000</v>
      </c>
      <c r="I51" s="81">
        <v>0</v>
      </c>
    </row>
    <row r="52" spans="1:10" s="7" customFormat="1" ht="12.75" x14ac:dyDescent="0.25">
      <c r="A52" s="14"/>
      <c r="B52" s="75"/>
      <c r="C52" s="71">
        <v>122</v>
      </c>
      <c r="D52" s="72">
        <v>0</v>
      </c>
      <c r="E52" s="72">
        <v>0</v>
      </c>
      <c r="F52" s="72">
        <v>0</v>
      </c>
      <c r="G52" s="62">
        <f t="shared" si="27"/>
        <v>0</v>
      </c>
      <c r="H52" s="65">
        <v>0</v>
      </c>
      <c r="I52" s="66">
        <v>9855000</v>
      </c>
    </row>
    <row r="53" spans="1:10" s="7" customFormat="1" ht="15" customHeight="1" x14ac:dyDescent="0.25">
      <c r="A53" s="114" t="s">
        <v>23</v>
      </c>
      <c r="B53" s="114"/>
      <c r="C53" s="32" t="s">
        <v>3</v>
      </c>
      <c r="D53" s="33">
        <f t="shared" ref="D53:I53" si="28">SUMIF($C$6:$C$52,$C53,D$6:D$52)</f>
        <v>1153856725</v>
      </c>
      <c r="E53" s="33">
        <f t="shared" si="28"/>
        <v>1352388473</v>
      </c>
      <c r="F53" s="33">
        <f t="shared" si="28"/>
        <v>1980795895</v>
      </c>
      <c r="G53" s="33">
        <f t="shared" si="28"/>
        <v>-628512422</v>
      </c>
      <c r="H53" s="33">
        <f t="shared" si="28"/>
        <v>1350942623</v>
      </c>
      <c r="I53" s="33">
        <f t="shared" si="28"/>
        <v>1356507623</v>
      </c>
      <c r="J53" s="22"/>
    </row>
    <row r="54" spans="1:10" s="7" customFormat="1" ht="12.75" x14ac:dyDescent="0.25">
      <c r="A54" s="115"/>
      <c r="B54" s="115"/>
      <c r="C54" s="77" t="s">
        <v>26</v>
      </c>
      <c r="D54" s="78">
        <f t="shared" ref="D54:I54" si="29">SUMIF($C$6:$C$52,"100",D$6:D$52)</f>
        <v>963737329</v>
      </c>
      <c r="E54" s="78">
        <f t="shared" si="29"/>
        <v>1250231810</v>
      </c>
      <c r="F54" s="78">
        <f t="shared" si="29"/>
        <v>1822002916</v>
      </c>
      <c r="G54" s="78">
        <f t="shared" si="29"/>
        <v>-628512422</v>
      </c>
      <c r="H54" s="78">
        <f t="shared" si="29"/>
        <v>1149273034</v>
      </c>
      <c r="I54" s="78">
        <f t="shared" si="29"/>
        <v>1144983034</v>
      </c>
    </row>
    <row r="55" spans="1:10" s="7" customFormat="1" ht="13.5" thickBot="1" x14ac:dyDescent="0.3">
      <c r="A55" s="115"/>
      <c r="B55" s="115"/>
      <c r="C55" s="35" t="s">
        <v>27</v>
      </c>
      <c r="D55" s="36">
        <f t="shared" ref="D55:I55" si="30">SUMIF($C$6:$C$52,"122",D$6:D$52)</f>
        <v>86830820</v>
      </c>
      <c r="E55" s="36">
        <f t="shared" si="30"/>
        <v>0</v>
      </c>
      <c r="F55" s="36">
        <f t="shared" si="30"/>
        <v>56636316</v>
      </c>
      <c r="G55" s="36">
        <f t="shared" si="30"/>
        <v>0</v>
      </c>
      <c r="H55" s="36">
        <f t="shared" si="30"/>
        <v>99512926</v>
      </c>
      <c r="I55" s="36">
        <f t="shared" si="30"/>
        <v>109367926</v>
      </c>
    </row>
    <row r="56" spans="1:10" s="7" customFormat="1" ht="13.5" thickBot="1" x14ac:dyDescent="0.3">
      <c r="A56" s="115"/>
      <c r="B56" s="115"/>
      <c r="C56" s="52" t="s">
        <v>34</v>
      </c>
      <c r="D56" s="50">
        <f>D54+D55</f>
        <v>1050568149</v>
      </c>
      <c r="E56" s="50">
        <f t="shared" ref="E56:I56" si="31">E54+E55</f>
        <v>1250231810</v>
      </c>
      <c r="F56" s="50">
        <f t="shared" si="31"/>
        <v>1878639232</v>
      </c>
      <c r="G56" s="50">
        <f t="shared" si="31"/>
        <v>-628512422</v>
      </c>
      <c r="H56" s="50">
        <f t="shared" si="31"/>
        <v>1248785960</v>
      </c>
      <c r="I56" s="51">
        <f t="shared" si="31"/>
        <v>1254350960</v>
      </c>
    </row>
    <row r="57" spans="1:10" s="7" customFormat="1" ht="12.75" x14ac:dyDescent="0.25">
      <c r="A57" s="115"/>
      <c r="B57" s="115"/>
      <c r="C57" s="35" t="s">
        <v>28</v>
      </c>
      <c r="D57" s="36">
        <f t="shared" ref="D57:I57" si="32">SUMIF($C$8:$C$52,"212",D$8:D$52)</f>
        <v>11774086</v>
      </c>
      <c r="E57" s="36">
        <f t="shared" si="32"/>
        <v>14093393</v>
      </c>
      <c r="F57" s="36">
        <f t="shared" si="32"/>
        <v>14093393</v>
      </c>
      <c r="G57" s="36">
        <f t="shared" si="32"/>
        <v>0</v>
      </c>
      <c r="H57" s="36">
        <f t="shared" si="32"/>
        <v>14093393</v>
      </c>
      <c r="I57" s="36">
        <f t="shared" si="32"/>
        <v>14093393</v>
      </c>
    </row>
    <row r="58" spans="1:10" s="7" customFormat="1" ht="12.75" x14ac:dyDescent="0.25">
      <c r="A58" s="115"/>
      <c r="B58" s="115"/>
      <c r="C58" s="77" t="s">
        <v>29</v>
      </c>
      <c r="D58" s="78">
        <f t="shared" ref="D58:I58" si="33">SUMIF($C$8:$C$49,"225",D$8:D$49)</f>
        <v>43420000</v>
      </c>
      <c r="E58" s="78">
        <f t="shared" si="33"/>
        <v>43420000</v>
      </c>
      <c r="F58" s="78">
        <f t="shared" si="33"/>
        <v>43420000</v>
      </c>
      <c r="G58" s="78">
        <f t="shared" si="33"/>
        <v>0</v>
      </c>
      <c r="H58" s="78">
        <f t="shared" si="33"/>
        <v>43420000</v>
      </c>
      <c r="I58" s="78">
        <f t="shared" si="33"/>
        <v>43420000</v>
      </c>
    </row>
    <row r="59" spans="1:10" s="7" customFormat="1" ht="12.75" x14ac:dyDescent="0.25">
      <c r="A59" s="116"/>
      <c r="B59" s="116"/>
      <c r="C59" s="37" t="s">
        <v>30</v>
      </c>
      <c r="D59" s="38">
        <f t="shared" ref="D59:I59" si="34">SUMIF($C$8:$C$49,"230",D$8:D$49)</f>
        <v>47394490</v>
      </c>
      <c r="E59" s="38">
        <f t="shared" si="34"/>
        <v>44643270</v>
      </c>
      <c r="F59" s="38">
        <f t="shared" si="34"/>
        <v>44643270</v>
      </c>
      <c r="G59" s="38">
        <f t="shared" si="34"/>
        <v>0</v>
      </c>
      <c r="H59" s="38">
        <f t="shared" si="34"/>
        <v>44643270</v>
      </c>
      <c r="I59" s="38">
        <f t="shared" si="34"/>
        <v>44643270</v>
      </c>
    </row>
    <row r="60" spans="1:10" s="7" customFormat="1" ht="9.75" customHeight="1" thickBot="1" x14ac:dyDescent="0.3">
      <c r="A60" s="6"/>
      <c r="C60" s="20"/>
      <c r="D60" s="21"/>
      <c r="E60" s="21"/>
      <c r="F60" s="21"/>
      <c r="G60" s="21"/>
      <c r="H60" s="21"/>
      <c r="I60" s="22"/>
    </row>
    <row r="61" spans="1:10" s="23" customFormat="1" ht="16.5" thickBot="1" x14ac:dyDescent="0.3">
      <c r="A61" s="53" t="s">
        <v>21</v>
      </c>
      <c r="B61" s="53"/>
      <c r="C61" s="53"/>
      <c r="D61" s="54"/>
      <c r="E61" s="54"/>
      <c r="F61" s="54"/>
      <c r="G61" s="54"/>
      <c r="H61" s="54"/>
      <c r="I61" s="89"/>
    </row>
    <row r="62" spans="1:10" s="7" customFormat="1" ht="12.75" x14ac:dyDescent="0.25">
      <c r="A62" s="12">
        <v>2038</v>
      </c>
      <c r="B62" s="27" t="s">
        <v>17</v>
      </c>
      <c r="C62" s="12" t="s">
        <v>3</v>
      </c>
      <c r="D62" s="87">
        <f>SUM(D63:D64)</f>
        <v>308984965</v>
      </c>
      <c r="E62" s="87">
        <f>SUM(E63:E64)</f>
        <v>291602058</v>
      </c>
      <c r="F62" s="87">
        <f t="shared" ref="F62:G62" si="35">SUM(F63:F64)</f>
        <v>436752158</v>
      </c>
      <c r="G62" s="87">
        <f t="shared" si="35"/>
        <v>-145150100</v>
      </c>
      <c r="H62" s="45">
        <f>SUM(H63:H64)</f>
        <v>291602058</v>
      </c>
      <c r="I62" s="88">
        <f>SUM(I63:I64)</f>
        <v>291602058</v>
      </c>
    </row>
    <row r="63" spans="1:10" s="7" customFormat="1" ht="12.75" x14ac:dyDescent="0.25">
      <c r="A63" s="12"/>
      <c r="B63" s="13"/>
      <c r="C63" s="61">
        <v>100</v>
      </c>
      <c r="D63" s="62">
        <v>210284133</v>
      </c>
      <c r="E63" s="62">
        <v>291602058</v>
      </c>
      <c r="F63" s="62">
        <v>436752158</v>
      </c>
      <c r="G63" s="62">
        <f t="shared" ref="G63:G64" si="36">E63-F63</f>
        <v>-145150100</v>
      </c>
      <c r="H63" s="63">
        <v>71212000</v>
      </c>
      <c r="I63" s="64">
        <f>21192000+50000000+20000</f>
        <v>71212000</v>
      </c>
    </row>
    <row r="64" spans="1:10" s="7" customFormat="1" ht="12.75" x14ac:dyDescent="0.25">
      <c r="A64" s="16"/>
      <c r="B64" s="17"/>
      <c r="C64" s="18">
        <v>122</v>
      </c>
      <c r="D64" s="19">
        <v>98700832</v>
      </c>
      <c r="E64" s="19">
        <v>0</v>
      </c>
      <c r="F64" s="19">
        <v>0</v>
      </c>
      <c r="G64" s="62">
        <f t="shared" si="36"/>
        <v>0</v>
      </c>
      <c r="H64" s="44">
        <v>220390058</v>
      </c>
      <c r="I64" s="47">
        <v>220390058</v>
      </c>
    </row>
    <row r="65" spans="1:9" s="7" customFormat="1" ht="12.75" x14ac:dyDescent="0.25">
      <c r="A65" s="10">
        <v>2682</v>
      </c>
      <c r="B65" s="9" t="s">
        <v>18</v>
      </c>
      <c r="C65" s="10" t="s">
        <v>3</v>
      </c>
      <c r="D65" s="11">
        <f>SUM(D66:D68)</f>
        <v>96997878</v>
      </c>
      <c r="E65" s="11">
        <f>SUM(E66:E68)</f>
        <v>132385518</v>
      </c>
      <c r="F65" s="11">
        <f t="shared" ref="F65:G65" si="37">SUM(F66:F68)</f>
        <v>132385518</v>
      </c>
      <c r="G65" s="11">
        <f t="shared" si="37"/>
        <v>0</v>
      </c>
      <c r="H65" s="42">
        <f>SUM(H66:H68)</f>
        <v>132385518</v>
      </c>
      <c r="I65" s="46">
        <f>SUM(I66:I68)</f>
        <v>156146817</v>
      </c>
    </row>
    <row r="66" spans="1:9" s="7" customFormat="1" ht="12.75" x14ac:dyDescent="0.25">
      <c r="A66" s="12"/>
      <c r="B66" s="13"/>
      <c r="C66" s="61">
        <v>100</v>
      </c>
      <c r="D66" s="62">
        <v>11738304</v>
      </c>
      <c r="E66" s="62">
        <v>132385518</v>
      </c>
      <c r="F66" s="62">
        <v>132385518</v>
      </c>
      <c r="G66" s="62">
        <f t="shared" ref="G66:G68" si="38">E66-F66</f>
        <v>0</v>
      </c>
      <c r="H66" s="63">
        <v>1385518</v>
      </c>
      <c r="I66" s="64">
        <v>25146817</v>
      </c>
    </row>
    <row r="67" spans="1:9" s="7" customFormat="1" ht="12.75" x14ac:dyDescent="0.25">
      <c r="A67" s="12"/>
      <c r="B67" s="13"/>
      <c r="C67" s="61">
        <v>101</v>
      </c>
      <c r="D67" s="62">
        <v>850893</v>
      </c>
      <c r="E67" s="62">
        <v>0</v>
      </c>
      <c r="F67" s="62">
        <v>0</v>
      </c>
      <c r="G67" s="62">
        <f t="shared" si="38"/>
        <v>0</v>
      </c>
      <c r="H67" s="63">
        <v>0</v>
      </c>
      <c r="I67" s="64">
        <v>0</v>
      </c>
    </row>
    <row r="68" spans="1:9" s="7" customFormat="1" ht="12.75" x14ac:dyDescent="0.25">
      <c r="A68" s="16"/>
      <c r="B68" s="17"/>
      <c r="C68" s="18">
        <v>122</v>
      </c>
      <c r="D68" s="19">
        <v>84408681</v>
      </c>
      <c r="E68" s="19">
        <v>0</v>
      </c>
      <c r="F68" s="19">
        <v>0</v>
      </c>
      <c r="G68" s="62">
        <f t="shared" si="38"/>
        <v>0</v>
      </c>
      <c r="H68" s="44">
        <v>131000000</v>
      </c>
      <c r="I68" s="47">
        <v>131000000</v>
      </c>
    </row>
    <row r="69" spans="1:9" s="7" customFormat="1" ht="12.75" x14ac:dyDescent="0.25">
      <c r="A69" s="114" t="s">
        <v>24</v>
      </c>
      <c r="B69" s="114"/>
      <c r="C69" s="32" t="s">
        <v>3</v>
      </c>
      <c r="D69" s="33">
        <f>SUM(D70:D72)</f>
        <v>405982843</v>
      </c>
      <c r="E69" s="33">
        <f>SUM(E70:E72)</f>
        <v>423987576</v>
      </c>
      <c r="F69" s="33">
        <f t="shared" ref="F69:G69" si="39">SUM(F70:F72)</f>
        <v>569137676</v>
      </c>
      <c r="G69" s="33">
        <f t="shared" si="39"/>
        <v>-145150100</v>
      </c>
      <c r="H69" s="33">
        <f>SUM(H70:H72)</f>
        <v>423987576</v>
      </c>
      <c r="I69" s="34">
        <f>SUM(I70:I72)</f>
        <v>447748875</v>
      </c>
    </row>
    <row r="70" spans="1:9" s="7" customFormat="1" ht="12.75" x14ac:dyDescent="0.25">
      <c r="A70" s="115"/>
      <c r="B70" s="115"/>
      <c r="C70" s="77">
        <v>100</v>
      </c>
      <c r="D70" s="78">
        <f>D63+D66</f>
        <v>222022437</v>
      </c>
      <c r="E70" s="78">
        <f t="shared" ref="E70:I70" si="40">E63+E66</f>
        <v>423987576</v>
      </c>
      <c r="F70" s="78">
        <f t="shared" si="40"/>
        <v>569137676</v>
      </c>
      <c r="G70" s="78">
        <f t="shared" si="40"/>
        <v>-145150100</v>
      </c>
      <c r="H70" s="78">
        <f t="shared" si="40"/>
        <v>72597518</v>
      </c>
      <c r="I70" s="79">
        <f t="shared" si="40"/>
        <v>96358817</v>
      </c>
    </row>
    <row r="71" spans="1:9" s="7" customFormat="1" ht="12.75" x14ac:dyDescent="0.25">
      <c r="A71" s="115"/>
      <c r="B71" s="115"/>
      <c r="C71" s="77">
        <v>101</v>
      </c>
      <c r="D71" s="78">
        <f>D67</f>
        <v>850893</v>
      </c>
      <c r="E71" s="78">
        <f t="shared" ref="E71:I71" si="41">E67</f>
        <v>0</v>
      </c>
      <c r="F71" s="78">
        <f t="shared" si="41"/>
        <v>0</v>
      </c>
      <c r="G71" s="78">
        <f t="shared" si="41"/>
        <v>0</v>
      </c>
      <c r="H71" s="78">
        <f t="shared" si="41"/>
        <v>0</v>
      </c>
      <c r="I71" s="78">
        <f t="shared" si="41"/>
        <v>0</v>
      </c>
    </row>
    <row r="72" spans="1:9" s="7" customFormat="1" ht="12.75" x14ac:dyDescent="0.25">
      <c r="A72" s="116"/>
      <c r="B72" s="116"/>
      <c r="C72" s="37">
        <v>122</v>
      </c>
      <c r="D72" s="38">
        <f>D64+D68</f>
        <v>183109513</v>
      </c>
      <c r="E72" s="38">
        <f t="shared" ref="E72:I72" si="42">E64+E68</f>
        <v>0</v>
      </c>
      <c r="F72" s="38">
        <f t="shared" si="42"/>
        <v>0</v>
      </c>
      <c r="G72" s="38">
        <f t="shared" si="42"/>
        <v>0</v>
      </c>
      <c r="H72" s="38">
        <f t="shared" si="42"/>
        <v>351390058</v>
      </c>
      <c r="I72" s="39">
        <f t="shared" si="42"/>
        <v>351390058</v>
      </c>
    </row>
    <row r="73" spans="1:9" s="7" customFormat="1" ht="7.5" customHeight="1" thickBot="1" x14ac:dyDescent="0.3">
      <c r="A73" s="6"/>
      <c r="C73" s="20"/>
      <c r="D73" s="21"/>
      <c r="E73" s="21"/>
      <c r="F73" s="21"/>
      <c r="G73" s="21"/>
      <c r="H73" s="21"/>
      <c r="I73" s="22"/>
    </row>
    <row r="74" spans="1:9" s="23" customFormat="1" ht="15.75" x14ac:dyDescent="0.25">
      <c r="A74" s="90" t="s">
        <v>22</v>
      </c>
      <c r="B74" s="90"/>
      <c r="C74" s="90"/>
      <c r="D74" s="91"/>
      <c r="E74" s="91"/>
      <c r="F74" s="91"/>
      <c r="G74" s="91"/>
      <c r="H74" s="91"/>
      <c r="I74" s="92"/>
    </row>
    <row r="75" spans="1:9" s="7" customFormat="1" ht="12.75" x14ac:dyDescent="0.25">
      <c r="A75" s="101">
        <v>2153</v>
      </c>
      <c r="B75" s="102" t="s">
        <v>40</v>
      </c>
      <c r="C75" s="93">
        <v>100</v>
      </c>
      <c r="D75" s="94">
        <v>37406820</v>
      </c>
      <c r="E75" s="95"/>
      <c r="F75" s="94"/>
      <c r="G75" s="94"/>
      <c r="H75" s="96">
        <v>41000000</v>
      </c>
      <c r="I75" s="97">
        <v>51000000</v>
      </c>
    </row>
    <row r="76" spans="1:9" s="7" customFormat="1" ht="13.5" thickBot="1" x14ac:dyDescent="0.3">
      <c r="A76" s="122" t="s">
        <v>45</v>
      </c>
      <c r="B76" s="122"/>
      <c r="C76" s="98" t="s">
        <v>3</v>
      </c>
      <c r="D76" s="99">
        <f>D75</f>
        <v>37406820</v>
      </c>
      <c r="E76" s="99">
        <f>E75</f>
        <v>0</v>
      </c>
      <c r="F76" s="99">
        <f t="shared" ref="F76:G76" si="43">F75</f>
        <v>0</v>
      </c>
      <c r="G76" s="99">
        <f t="shared" si="43"/>
        <v>0</v>
      </c>
      <c r="H76" s="99">
        <f>H75</f>
        <v>41000000</v>
      </c>
      <c r="I76" s="100">
        <f>I75</f>
        <v>51000000</v>
      </c>
    </row>
    <row r="77" spans="1:9" s="7" customFormat="1" ht="6" customHeight="1" thickBot="1" x14ac:dyDescent="0.3">
      <c r="A77" s="6"/>
      <c r="C77" s="20"/>
      <c r="D77" s="21"/>
      <c r="E77" s="21"/>
      <c r="F77" s="21"/>
      <c r="G77" s="21"/>
      <c r="H77" s="21"/>
      <c r="I77" s="22"/>
    </row>
    <row r="78" spans="1:9" s="7" customFormat="1" ht="12.75" x14ac:dyDescent="0.25">
      <c r="A78" s="117" t="s">
        <v>41</v>
      </c>
      <c r="B78" s="117"/>
      <c r="C78" s="105" t="s">
        <v>3</v>
      </c>
      <c r="D78" s="106">
        <f>SUM(D79:D82)</f>
        <v>1596546388</v>
      </c>
      <c r="E78" s="106">
        <f t="shared" ref="E78:I78" si="44">SUM(E79:E82)</f>
        <v>1776376049</v>
      </c>
      <c r="F78" s="106">
        <f t="shared" si="44"/>
        <v>2549933571</v>
      </c>
      <c r="G78" s="106">
        <f t="shared" si="44"/>
        <v>-773662522</v>
      </c>
      <c r="H78" s="107">
        <f t="shared" si="44"/>
        <v>1815930199</v>
      </c>
      <c r="I78" s="108">
        <f t="shared" si="44"/>
        <v>1855256498</v>
      </c>
    </row>
    <row r="79" spans="1:9" x14ac:dyDescent="0.25">
      <c r="A79" s="118"/>
      <c r="B79" s="118"/>
      <c r="C79" s="82" t="s">
        <v>33</v>
      </c>
      <c r="D79" s="80">
        <f>D54+D55+D70+D71+D72+D76</f>
        <v>1493957812</v>
      </c>
      <c r="E79" s="80">
        <f t="shared" ref="E79:I79" si="45">E54+E55+E70+E71+E72+E76</f>
        <v>1674219386</v>
      </c>
      <c r="F79" s="80">
        <f t="shared" si="45"/>
        <v>2447776908</v>
      </c>
      <c r="G79" s="80">
        <f t="shared" si="45"/>
        <v>-773662522</v>
      </c>
      <c r="H79" s="63">
        <f t="shared" si="45"/>
        <v>1713773536</v>
      </c>
      <c r="I79" s="81">
        <f t="shared" si="45"/>
        <v>1753099835</v>
      </c>
    </row>
    <row r="80" spans="1:9" x14ac:dyDescent="0.25">
      <c r="A80" s="118"/>
      <c r="B80" s="118"/>
      <c r="C80" s="83" t="s">
        <v>37</v>
      </c>
      <c r="D80" s="80">
        <f t="shared" ref="D80" si="46">D57</f>
        <v>11774086</v>
      </c>
      <c r="E80" s="80">
        <f t="shared" ref="E80:H82" si="47">E57</f>
        <v>14093393</v>
      </c>
      <c r="F80" s="80">
        <f t="shared" ref="F80:G80" si="48">F57</f>
        <v>14093393</v>
      </c>
      <c r="G80" s="80">
        <f t="shared" si="48"/>
        <v>0</v>
      </c>
      <c r="H80" s="63">
        <f t="shared" si="47"/>
        <v>14093393</v>
      </c>
      <c r="I80" s="81">
        <f>I57</f>
        <v>14093393</v>
      </c>
    </row>
    <row r="81" spans="1:9" x14ac:dyDescent="0.25">
      <c r="A81" s="118"/>
      <c r="B81" s="118"/>
      <c r="C81" s="83" t="s">
        <v>38</v>
      </c>
      <c r="D81" s="80">
        <f t="shared" ref="D81" si="49">D58</f>
        <v>43420000</v>
      </c>
      <c r="E81" s="80">
        <f t="shared" si="47"/>
        <v>43420000</v>
      </c>
      <c r="F81" s="80">
        <f t="shared" ref="F81:G81" si="50">F58</f>
        <v>43420000</v>
      </c>
      <c r="G81" s="80">
        <f t="shared" si="50"/>
        <v>0</v>
      </c>
      <c r="H81" s="63">
        <f t="shared" si="47"/>
        <v>43420000</v>
      </c>
      <c r="I81" s="81">
        <f>I58</f>
        <v>43420000</v>
      </c>
    </row>
    <row r="82" spans="1:9" ht="15.75" thickBot="1" x14ac:dyDescent="0.3">
      <c r="A82" s="119"/>
      <c r="B82" s="119"/>
      <c r="C82" s="109" t="s">
        <v>39</v>
      </c>
      <c r="D82" s="110">
        <f t="shared" ref="D82" si="51">D59</f>
        <v>47394490</v>
      </c>
      <c r="E82" s="110">
        <f t="shared" si="47"/>
        <v>44643270</v>
      </c>
      <c r="F82" s="110">
        <f t="shared" ref="F82:G82" si="52">F59</f>
        <v>44643270</v>
      </c>
      <c r="G82" s="110">
        <f t="shared" si="52"/>
        <v>0</v>
      </c>
      <c r="H82" s="111">
        <f t="shared" si="47"/>
        <v>44643270</v>
      </c>
      <c r="I82" s="112">
        <f>I59</f>
        <v>44643270</v>
      </c>
    </row>
    <row r="83" spans="1:9" s="7" customFormat="1" ht="12.75" x14ac:dyDescent="0.25">
      <c r="A83" s="6"/>
      <c r="C83" s="20"/>
      <c r="D83" s="20"/>
      <c r="E83" s="21"/>
      <c r="F83" s="21"/>
      <c r="G83" s="21"/>
      <c r="H83" s="21"/>
      <c r="I83" s="22"/>
    </row>
    <row r="84" spans="1:9" s="7" customFormat="1" ht="12.75" x14ac:dyDescent="0.25">
      <c r="A84" s="6"/>
      <c r="E84" s="21"/>
      <c r="F84" s="21"/>
      <c r="G84" s="21"/>
      <c r="H84" s="21"/>
      <c r="I84" s="22"/>
    </row>
    <row r="85" spans="1:9" s="7" customFormat="1" ht="12.75" x14ac:dyDescent="0.25">
      <c r="A85" s="6"/>
      <c r="E85" s="21"/>
      <c r="F85" s="21"/>
      <c r="G85" s="21"/>
      <c r="H85" s="21"/>
      <c r="I85" s="22"/>
    </row>
    <row r="86" spans="1:9" s="7" customFormat="1" ht="12.75" x14ac:dyDescent="0.25">
      <c r="A86" s="6"/>
      <c r="E86" s="21"/>
      <c r="F86" s="21"/>
      <c r="G86" s="21"/>
      <c r="H86" s="21"/>
      <c r="I86" s="22"/>
    </row>
    <row r="87" spans="1:9" s="7" customFormat="1" ht="12.75" x14ac:dyDescent="0.25">
      <c r="A87" s="6"/>
      <c r="E87" s="21"/>
      <c r="F87" s="21"/>
      <c r="G87" s="21"/>
      <c r="H87" s="21"/>
      <c r="I87" s="22"/>
    </row>
    <row r="88" spans="1:9" s="7" customFormat="1" ht="12.75" x14ac:dyDescent="0.25">
      <c r="A88" s="6"/>
      <c r="C88" s="20"/>
      <c r="D88" s="20"/>
      <c r="E88" s="21"/>
      <c r="F88" s="21"/>
      <c r="G88" s="21"/>
      <c r="H88" s="21"/>
      <c r="I88" s="22"/>
    </row>
    <row r="89" spans="1:9" s="7" customFormat="1" ht="12.75" x14ac:dyDescent="0.25">
      <c r="A89" s="6"/>
      <c r="C89" s="20"/>
      <c r="D89" s="20"/>
      <c r="E89" s="21"/>
      <c r="F89" s="21"/>
      <c r="G89" s="21"/>
      <c r="H89" s="21"/>
      <c r="I89" s="22"/>
    </row>
    <row r="90" spans="1:9" s="7" customFormat="1" ht="12.75" x14ac:dyDescent="0.25">
      <c r="A90" s="6"/>
      <c r="C90" s="20"/>
      <c r="D90" s="20"/>
      <c r="E90" s="21"/>
      <c r="F90" s="21"/>
      <c r="G90" s="21"/>
      <c r="H90" s="21"/>
      <c r="I90" s="22"/>
    </row>
    <row r="91" spans="1:9" s="7" customFormat="1" ht="12.75" x14ac:dyDescent="0.25">
      <c r="A91" s="6"/>
      <c r="C91" s="20"/>
      <c r="D91" s="20"/>
      <c r="E91" s="21"/>
      <c r="F91" s="21"/>
      <c r="G91" s="21"/>
      <c r="H91" s="21"/>
      <c r="I91" s="22"/>
    </row>
    <row r="92" spans="1:9" s="7" customFormat="1" ht="12.75" x14ac:dyDescent="0.25">
      <c r="A92" s="6"/>
      <c r="C92" s="20"/>
      <c r="D92" s="20"/>
      <c r="E92" s="21"/>
      <c r="F92" s="21"/>
      <c r="G92" s="21"/>
      <c r="H92" s="21"/>
      <c r="I92" s="22"/>
    </row>
    <row r="93" spans="1:9" s="7" customFormat="1" ht="12.75" x14ac:dyDescent="0.25">
      <c r="A93" s="6"/>
      <c r="C93" s="20"/>
      <c r="D93" s="20"/>
      <c r="E93" s="21"/>
      <c r="F93" s="21"/>
      <c r="G93" s="21"/>
      <c r="H93" s="21"/>
      <c r="I93" s="22"/>
    </row>
    <row r="94" spans="1:9" x14ac:dyDescent="0.25">
      <c r="A94" s="24"/>
      <c r="I94" s="5"/>
    </row>
    <row r="95" spans="1:9" x14ac:dyDescent="0.25">
      <c r="A95" s="24"/>
      <c r="I95" s="5"/>
    </row>
    <row r="96" spans="1:9" x14ac:dyDescent="0.25">
      <c r="A96" s="24"/>
      <c r="I96" s="5"/>
    </row>
    <row r="97" spans="1:9" x14ac:dyDescent="0.25">
      <c r="A97" s="24"/>
      <c r="I97" s="5"/>
    </row>
    <row r="98" spans="1:9" x14ac:dyDescent="0.25">
      <c r="A98" s="24"/>
      <c r="I98" s="5"/>
    </row>
    <row r="99" spans="1:9" x14ac:dyDescent="0.25">
      <c r="A99" s="24"/>
      <c r="I99" s="5"/>
    </row>
    <row r="100" spans="1:9" x14ac:dyDescent="0.25">
      <c r="A100" s="24"/>
      <c r="I100" s="5"/>
    </row>
    <row r="101" spans="1:9" x14ac:dyDescent="0.25">
      <c r="A101" s="24"/>
      <c r="I101" s="5"/>
    </row>
    <row r="102" spans="1:9" x14ac:dyDescent="0.25">
      <c r="A102" s="24"/>
      <c r="I102" s="5"/>
    </row>
    <row r="103" spans="1:9" x14ac:dyDescent="0.25">
      <c r="A103" s="24"/>
      <c r="I103" s="5"/>
    </row>
    <row r="104" spans="1:9" x14ac:dyDescent="0.25">
      <c r="A104" s="24"/>
      <c r="I104" s="5"/>
    </row>
    <row r="105" spans="1:9" x14ac:dyDescent="0.25">
      <c r="A105" s="24"/>
      <c r="I105" s="5"/>
    </row>
    <row r="106" spans="1:9" x14ac:dyDescent="0.25">
      <c r="A106" s="24"/>
      <c r="I106" s="5"/>
    </row>
    <row r="107" spans="1:9" x14ac:dyDescent="0.25">
      <c r="A107" s="24"/>
      <c r="I107" s="5"/>
    </row>
    <row r="108" spans="1:9" x14ac:dyDescent="0.25">
      <c r="A108" s="24"/>
      <c r="I108" s="5"/>
    </row>
    <row r="109" spans="1:9" x14ac:dyDescent="0.25">
      <c r="A109" s="24"/>
      <c r="I109" s="5"/>
    </row>
    <row r="110" spans="1:9" x14ac:dyDescent="0.25">
      <c r="A110" s="24"/>
      <c r="I110" s="5"/>
    </row>
    <row r="111" spans="1:9" x14ac:dyDescent="0.25">
      <c r="A111" s="24"/>
      <c r="I111" s="5"/>
    </row>
    <row r="112" spans="1:9" x14ac:dyDescent="0.25">
      <c r="A112" s="24"/>
      <c r="I112" s="5"/>
    </row>
    <row r="113" spans="1:9" x14ac:dyDescent="0.25">
      <c r="A113" s="24"/>
      <c r="I113" s="5"/>
    </row>
    <row r="114" spans="1:9" x14ac:dyDescent="0.25">
      <c r="A114" s="24"/>
      <c r="I114" s="5"/>
    </row>
    <row r="115" spans="1:9" x14ac:dyDescent="0.25">
      <c r="A115" s="24"/>
      <c r="I115" s="5"/>
    </row>
    <row r="116" spans="1:9" x14ac:dyDescent="0.25">
      <c r="A116" s="24"/>
      <c r="I116" s="5"/>
    </row>
    <row r="117" spans="1:9" x14ac:dyDescent="0.25">
      <c r="A117" s="24"/>
      <c r="I117" s="5"/>
    </row>
    <row r="118" spans="1:9" x14ac:dyDescent="0.25">
      <c r="A118" s="24"/>
      <c r="I118" s="5"/>
    </row>
    <row r="119" spans="1:9" x14ac:dyDescent="0.25">
      <c r="A119" s="24"/>
      <c r="I119" s="5"/>
    </row>
    <row r="120" spans="1:9" x14ac:dyDescent="0.25">
      <c r="A120" s="24"/>
      <c r="I120" s="5"/>
    </row>
    <row r="121" spans="1:9" x14ac:dyDescent="0.25">
      <c r="A121" s="24"/>
      <c r="I121" s="5"/>
    </row>
    <row r="122" spans="1:9" x14ac:dyDescent="0.25">
      <c r="A122" s="24"/>
      <c r="I122" s="5"/>
    </row>
    <row r="123" spans="1:9" x14ac:dyDescent="0.25">
      <c r="A123" s="24"/>
      <c r="I123" s="5"/>
    </row>
    <row r="124" spans="1:9" x14ac:dyDescent="0.25">
      <c r="A124" s="24"/>
      <c r="I124" s="5"/>
    </row>
    <row r="125" spans="1:9" x14ac:dyDescent="0.25">
      <c r="A125" s="24"/>
      <c r="I125" s="5"/>
    </row>
    <row r="126" spans="1:9" x14ac:dyDescent="0.25">
      <c r="A126" s="24"/>
      <c r="I126" s="5"/>
    </row>
    <row r="127" spans="1:9" x14ac:dyDescent="0.25">
      <c r="A127" s="24"/>
      <c r="I127" s="5"/>
    </row>
    <row r="128" spans="1:9" x14ac:dyDescent="0.25">
      <c r="A128" s="24"/>
      <c r="I128" s="5"/>
    </row>
    <row r="129" spans="1:9" x14ac:dyDescent="0.25">
      <c r="A129" s="24"/>
      <c r="I129" s="5"/>
    </row>
    <row r="130" spans="1:9" x14ac:dyDescent="0.25">
      <c r="A130" s="24"/>
      <c r="I130" s="5"/>
    </row>
    <row r="131" spans="1:9" x14ac:dyDescent="0.25">
      <c r="A131" s="24"/>
      <c r="I131" s="5"/>
    </row>
    <row r="132" spans="1:9" x14ac:dyDescent="0.25">
      <c r="A132" s="24"/>
      <c r="I132" s="5"/>
    </row>
    <row r="133" spans="1:9" x14ac:dyDescent="0.25">
      <c r="A133" s="24"/>
      <c r="I133" s="5"/>
    </row>
    <row r="134" spans="1:9" x14ac:dyDescent="0.25">
      <c r="A134" s="24"/>
      <c r="I134" s="5"/>
    </row>
    <row r="135" spans="1:9" x14ac:dyDescent="0.25">
      <c r="A135" s="24"/>
      <c r="I135" s="5"/>
    </row>
    <row r="136" spans="1:9" x14ac:dyDescent="0.25">
      <c r="A136" s="24"/>
      <c r="I136" s="5"/>
    </row>
    <row r="137" spans="1:9" x14ac:dyDescent="0.25">
      <c r="A137" s="24"/>
      <c r="I137" s="5"/>
    </row>
    <row r="138" spans="1:9" x14ac:dyDescent="0.25">
      <c r="A138" s="24"/>
      <c r="I138" s="5"/>
    </row>
    <row r="139" spans="1:9" x14ac:dyDescent="0.25">
      <c r="A139" s="24"/>
      <c r="I139" s="5"/>
    </row>
    <row r="140" spans="1:9" x14ac:dyDescent="0.25">
      <c r="A140" s="24"/>
      <c r="I140" s="5"/>
    </row>
    <row r="141" spans="1:9" x14ac:dyDescent="0.25">
      <c r="A141" s="24"/>
      <c r="I141" s="5"/>
    </row>
    <row r="142" spans="1:9" x14ac:dyDescent="0.25">
      <c r="A142" s="24"/>
      <c r="I142" s="5"/>
    </row>
    <row r="143" spans="1:9" x14ac:dyDescent="0.25">
      <c r="A143" s="24"/>
      <c r="I143" s="5"/>
    </row>
    <row r="144" spans="1:9" x14ac:dyDescent="0.25">
      <c r="A144" s="24"/>
      <c r="I144" s="5"/>
    </row>
    <row r="145" spans="1:9" x14ac:dyDescent="0.25">
      <c r="A145" s="24"/>
      <c r="I145" s="5"/>
    </row>
    <row r="146" spans="1:9" x14ac:dyDescent="0.25">
      <c r="A146" s="24"/>
      <c r="I146" s="5"/>
    </row>
    <row r="147" spans="1:9" x14ac:dyDescent="0.25">
      <c r="I147" s="5"/>
    </row>
    <row r="148" spans="1:9" x14ac:dyDescent="0.25">
      <c r="I148" s="5"/>
    </row>
    <row r="149" spans="1:9" x14ac:dyDescent="0.25">
      <c r="I149" s="5"/>
    </row>
    <row r="150" spans="1:9" x14ac:dyDescent="0.25">
      <c r="I150" s="5"/>
    </row>
    <row r="151" spans="1:9" x14ac:dyDescent="0.25">
      <c r="I151" s="5"/>
    </row>
    <row r="152" spans="1:9" x14ac:dyDescent="0.25">
      <c r="I152" s="5"/>
    </row>
    <row r="153" spans="1:9" x14ac:dyDescent="0.25">
      <c r="I153" s="5"/>
    </row>
    <row r="154" spans="1:9" x14ac:dyDescent="0.25">
      <c r="I154" s="5"/>
    </row>
    <row r="155" spans="1:9" x14ac:dyDescent="0.25">
      <c r="I155" s="5"/>
    </row>
    <row r="156" spans="1:9" x14ac:dyDescent="0.25">
      <c r="I156" s="5"/>
    </row>
    <row r="157" spans="1:9" x14ac:dyDescent="0.25">
      <c r="I157" s="5"/>
    </row>
    <row r="158" spans="1:9" x14ac:dyDescent="0.25">
      <c r="I158" s="5"/>
    </row>
    <row r="159" spans="1:9" x14ac:dyDescent="0.25">
      <c r="I159" s="5"/>
    </row>
    <row r="160" spans="1:9" x14ac:dyDescent="0.25">
      <c r="I160" s="5"/>
    </row>
    <row r="161" spans="9:9" x14ac:dyDescent="0.25">
      <c r="I161" s="5"/>
    </row>
    <row r="162" spans="9:9" x14ac:dyDescent="0.25">
      <c r="I162" s="5"/>
    </row>
    <row r="163" spans="9:9" x14ac:dyDescent="0.25">
      <c r="I163" s="5"/>
    </row>
    <row r="164" spans="9:9" x14ac:dyDescent="0.25">
      <c r="I164" s="5"/>
    </row>
    <row r="165" spans="9:9" x14ac:dyDescent="0.25">
      <c r="I165" s="5"/>
    </row>
    <row r="166" spans="9:9" x14ac:dyDescent="0.25">
      <c r="I166" s="5"/>
    </row>
    <row r="167" spans="9:9" x14ac:dyDescent="0.25">
      <c r="I167" s="5"/>
    </row>
    <row r="168" spans="9:9" x14ac:dyDescent="0.25">
      <c r="I168" s="5"/>
    </row>
  </sheetData>
  <mergeCells count="5">
    <mergeCell ref="A53:B59"/>
    <mergeCell ref="A69:B72"/>
    <mergeCell ref="A78:B82"/>
    <mergeCell ref="B6:B7"/>
    <mergeCell ref="A76:B76"/>
  </mergeCells>
  <printOptions horizontalCentered="1"/>
  <pageMargins left="0" right="0" top="0.23" bottom="0.36" header="0" footer="0.16"/>
  <pageSetup paperSize="9" scale="85" orientation="landscape" horizontalDpi="0" verticalDpi="0" r:id="rId1"/>
  <headerFooter>
    <oddFooter>&amp;L&amp;"-,Itálico"&amp;8&amp;Z&amp;F&amp;A</oddFooter>
  </headerFooter>
  <rowBreaks count="2" manualBreakCount="2">
    <brk id="43" max="16383" man="1"/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2019</vt:lpstr>
      <vt:lpstr>'2019'!Titulos_de_impressao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Diplan</dc:creator>
  <cp:lastModifiedBy>EXEC</cp:lastModifiedBy>
  <cp:lastPrinted>2019-01-24T16:07:00Z</cp:lastPrinted>
  <dcterms:created xsi:type="dcterms:W3CDTF">2016-10-17T12:05:03Z</dcterms:created>
  <dcterms:modified xsi:type="dcterms:W3CDTF">2019-01-28T12:23:38Z</dcterms:modified>
</cp:coreProperties>
</file>